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95" windowWidth="12915" windowHeight="5580" activeTab="3"/>
  </bookViews>
  <sheets>
    <sheet name="propuesta piano operativo (fi)" sheetId="6" r:id="rId1"/>
    <sheet name="Presupuesto por Actividad" sheetId="1" r:id="rId2"/>
    <sheet name="propuesta piano operativo" sheetId="2" r:id="rId3"/>
    <sheet name="Hoja de Calculo " sheetId="4" r:id="rId4"/>
    <sheet name="Hoja1" sheetId="5" r:id="rId5"/>
    <sheet name="4" sheetId="7" r:id="rId6"/>
    <sheet name="Hoja2" sheetId="8" r:id="rId7"/>
    <sheet name="Hoja3" sheetId="9" r:id="rId8"/>
    <sheet name="Hoja4" sheetId="10" r:id="rId9"/>
  </sheets>
  <calcPr calcId="144525"/>
</workbook>
</file>

<file path=xl/calcChain.xml><?xml version="1.0" encoding="utf-8"?>
<calcChain xmlns="http://schemas.openxmlformats.org/spreadsheetml/2006/main">
  <c r="C19" i="7" l="1"/>
  <c r="C17" i="7"/>
  <c r="J84" i="6"/>
  <c r="J83" i="6"/>
  <c r="I82" i="6"/>
  <c r="I23" i="6" l="1"/>
  <c r="G23" i="6"/>
  <c r="H23" i="6"/>
  <c r="F23" i="6"/>
  <c r="H17" i="4" l="1"/>
  <c r="H16" i="4"/>
  <c r="H9" i="4"/>
  <c r="F267" i="4" l="1"/>
  <c r="D259" i="4"/>
  <c r="D253" i="4"/>
  <c r="D247" i="4"/>
  <c r="D229" i="4"/>
  <c r="D223" i="4"/>
  <c r="D217" i="4"/>
  <c r="D198" i="4"/>
  <c r="D142" i="4"/>
  <c r="J6" i="7" l="1"/>
  <c r="G15" i="7"/>
  <c r="I13" i="7"/>
  <c r="I14" i="7"/>
  <c r="I12" i="7"/>
  <c r="H9" i="7"/>
  <c r="I9" i="7"/>
  <c r="B4" i="7"/>
  <c r="B3" i="7"/>
  <c r="B16" i="7" s="1"/>
  <c r="I79" i="6"/>
  <c r="I34" i="6"/>
  <c r="I35" i="6"/>
  <c r="F131" i="4"/>
  <c r="E22" i="5"/>
  <c r="E8" i="5"/>
  <c r="E2" i="5"/>
  <c r="F33" i="6"/>
  <c r="H76" i="6"/>
  <c r="H77" i="6"/>
  <c r="H78" i="6"/>
  <c r="G78" i="6"/>
  <c r="F48" i="6"/>
  <c r="I15" i="7" l="1"/>
  <c r="C4" i="7"/>
  <c r="C15" i="7"/>
  <c r="C13" i="7"/>
  <c r="C9" i="7"/>
  <c r="C5" i="7"/>
  <c r="B18" i="7"/>
  <c r="C14" i="7"/>
  <c r="C12" i="7"/>
  <c r="C10" i="7"/>
  <c r="C8" i="7"/>
  <c r="C6" i="7"/>
  <c r="C2" i="7"/>
  <c r="C11" i="7"/>
  <c r="C7" i="7"/>
  <c r="C3" i="7"/>
  <c r="I55" i="6"/>
  <c r="H55" i="6" s="1"/>
  <c r="H34" i="6"/>
  <c r="I63" i="6"/>
  <c r="H75" i="6"/>
  <c r="G75" i="6"/>
  <c r="H74" i="6"/>
  <c r="G74" i="6"/>
  <c r="H73" i="6"/>
  <c r="G73" i="6"/>
  <c r="H72" i="6"/>
  <c r="G72" i="6"/>
  <c r="I71" i="6"/>
  <c r="H71" i="6" s="1"/>
  <c r="H70" i="6"/>
  <c r="G70" i="6"/>
  <c r="H69" i="6"/>
  <c r="G69" i="6"/>
  <c r="H68" i="6"/>
  <c r="G68" i="6"/>
  <c r="I67" i="6"/>
  <c r="H67" i="6" s="1"/>
  <c r="H66" i="6"/>
  <c r="G66" i="6"/>
  <c r="I65" i="6"/>
  <c r="H65" i="6" s="1"/>
  <c r="H64" i="6"/>
  <c r="G64" i="6"/>
  <c r="G63" i="6"/>
  <c r="I62" i="6"/>
  <c r="H62" i="6" s="1"/>
  <c r="F62" i="6"/>
  <c r="I61" i="6"/>
  <c r="H61" i="6" s="1"/>
  <c r="F61" i="6"/>
  <c r="I60" i="6"/>
  <c r="G60" i="6" s="1"/>
  <c r="F60" i="6"/>
  <c r="I59" i="6"/>
  <c r="H59" i="6" s="1"/>
  <c r="F59" i="6"/>
  <c r="I58" i="6"/>
  <c r="H58" i="6" s="1"/>
  <c r="F58" i="6"/>
  <c r="F57" i="6"/>
  <c r="I56" i="6"/>
  <c r="H56" i="6" s="1"/>
  <c r="F56" i="6"/>
  <c r="F55" i="6"/>
  <c r="I54" i="6"/>
  <c r="G54" i="6" s="1"/>
  <c r="F54" i="6"/>
  <c r="I53" i="6"/>
  <c r="G53" i="6" s="1"/>
  <c r="F53" i="6"/>
  <c r="I52" i="6"/>
  <c r="G52" i="6" s="1"/>
  <c r="F52" i="6"/>
  <c r="F51" i="6"/>
  <c r="I50" i="6"/>
  <c r="G50" i="6" s="1"/>
  <c r="F50" i="6"/>
  <c r="I49" i="6"/>
  <c r="G49" i="6" s="1"/>
  <c r="F49" i="6"/>
  <c r="I48" i="6"/>
  <c r="H48" i="6" s="1"/>
  <c r="I47" i="6"/>
  <c r="H47" i="6" s="1"/>
  <c r="F47" i="6"/>
  <c r="I46" i="6"/>
  <c r="G46" i="6" s="1"/>
  <c r="F46" i="6"/>
  <c r="I45" i="6"/>
  <c r="G45" i="6" s="1"/>
  <c r="F45" i="6"/>
  <c r="I44" i="6"/>
  <c r="G44" i="6" s="1"/>
  <c r="F44" i="6"/>
  <c r="I43" i="6"/>
  <c r="G43" i="6" s="1"/>
  <c r="F43" i="6"/>
  <c r="I42" i="6"/>
  <c r="G42" i="6" s="1"/>
  <c r="F42" i="6"/>
  <c r="F41" i="6"/>
  <c r="I40" i="6"/>
  <c r="G40" i="6" s="1"/>
  <c r="F40" i="6"/>
  <c r="I39" i="6"/>
  <c r="H39" i="6" s="1"/>
  <c r="F39" i="6"/>
  <c r="F38" i="6"/>
  <c r="I37" i="6"/>
  <c r="H37" i="6" s="1"/>
  <c r="F37" i="6"/>
  <c r="I36" i="6"/>
  <c r="H36" i="6" s="1"/>
  <c r="F36" i="6"/>
  <c r="H35" i="6"/>
  <c r="F35" i="6"/>
  <c r="F34" i="6"/>
  <c r="I33" i="6"/>
  <c r="H33" i="6" s="1"/>
  <c r="I32" i="6"/>
  <c r="H32" i="6" s="1"/>
  <c r="F32" i="6"/>
  <c r="F31" i="6"/>
  <c r="I30" i="6"/>
  <c r="H30" i="6" s="1"/>
  <c r="F30" i="6"/>
  <c r="I29" i="6"/>
  <c r="H29" i="6" s="1"/>
  <c r="F29" i="6"/>
  <c r="F28" i="6"/>
  <c r="I27" i="6"/>
  <c r="H27" i="6" s="1"/>
  <c r="F27" i="6"/>
  <c r="F26" i="6"/>
  <c r="F25" i="6"/>
  <c r="F22" i="6"/>
  <c r="F21" i="6"/>
  <c r="F20" i="6"/>
  <c r="F19" i="6"/>
  <c r="F18" i="6"/>
  <c r="F17" i="6"/>
  <c r="I16" i="6"/>
  <c r="H16" i="6" s="1"/>
  <c r="F16" i="6"/>
  <c r="F15" i="6"/>
  <c r="F14" i="6"/>
  <c r="F13" i="6"/>
  <c r="F12" i="6"/>
  <c r="F11" i="6"/>
  <c r="F10" i="6"/>
  <c r="F9" i="6"/>
  <c r="F8" i="6"/>
  <c r="G47" i="6" l="1"/>
  <c r="G55" i="6"/>
  <c r="G59" i="6"/>
  <c r="H63" i="6"/>
  <c r="G61" i="6"/>
  <c r="G48" i="6"/>
  <c r="G56" i="6"/>
  <c r="G65" i="6"/>
  <c r="G58" i="6"/>
  <c r="G62" i="6"/>
  <c r="G67" i="6"/>
  <c r="G27" i="6"/>
  <c r="G29" i="6"/>
  <c r="G30" i="6"/>
  <c r="G32" i="6"/>
  <c r="G33" i="6"/>
  <c r="G34" i="6"/>
  <c r="G35" i="6"/>
  <c r="G36" i="6"/>
  <c r="G37" i="6"/>
  <c r="G39" i="6"/>
  <c r="G71" i="6"/>
  <c r="G16" i="6"/>
  <c r="J13" i="2"/>
  <c r="J75" i="2" l="1"/>
  <c r="I77" i="2"/>
  <c r="G77" i="2" s="1"/>
  <c r="I70" i="2"/>
  <c r="I66" i="2"/>
  <c r="I64" i="2"/>
  <c r="I62" i="2"/>
  <c r="G81" i="2"/>
  <c r="H81" i="2"/>
  <c r="G80" i="2"/>
  <c r="H80" i="2"/>
  <c r="G79" i="2"/>
  <c r="H79" i="2"/>
  <c r="G78" i="2"/>
  <c r="H78" i="2"/>
  <c r="H77" i="2" l="1"/>
  <c r="G63" i="2"/>
  <c r="G65" i="2"/>
  <c r="G67" i="2"/>
  <c r="G68" i="2"/>
  <c r="G69" i="2"/>
  <c r="G71" i="2"/>
  <c r="G72" i="2"/>
  <c r="G73" i="2"/>
  <c r="G75" i="2"/>
  <c r="G76" i="2"/>
  <c r="G90" i="2"/>
  <c r="H63" i="2"/>
  <c r="H65" i="2"/>
  <c r="H67" i="2"/>
  <c r="H68" i="2"/>
  <c r="H69" i="2"/>
  <c r="H71" i="2"/>
  <c r="H72" i="2"/>
  <c r="H73" i="2"/>
  <c r="H75" i="2"/>
  <c r="H76" i="2"/>
  <c r="H90" i="2"/>
  <c r="H66" i="2"/>
  <c r="H64" i="2"/>
  <c r="H62" i="2"/>
  <c r="H70" i="2"/>
  <c r="C29" i="5"/>
  <c r="I17" i="6"/>
  <c r="H18" i="4"/>
  <c r="H19" i="4"/>
  <c r="H20" i="4"/>
  <c r="I19" i="6" l="1"/>
  <c r="G19" i="6" s="1"/>
  <c r="I18" i="6"/>
  <c r="G18" i="6" s="1"/>
  <c r="I20" i="6"/>
  <c r="G20" i="6" s="1"/>
  <c r="H17" i="6"/>
  <c r="G17" i="6"/>
  <c r="G62" i="2"/>
  <c r="G74" i="2"/>
  <c r="G70" i="2"/>
  <c r="G66" i="2"/>
  <c r="H74" i="2"/>
  <c r="G64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8" i="2"/>
  <c r="I60" i="2"/>
  <c r="H20" i="6" l="1"/>
  <c r="H18" i="6"/>
  <c r="H60" i="2"/>
  <c r="G60" i="2"/>
  <c r="I58" i="2"/>
  <c r="I57" i="2"/>
  <c r="I55" i="2"/>
  <c r="I54" i="2"/>
  <c r="I53" i="2"/>
  <c r="I52" i="2"/>
  <c r="I51" i="2"/>
  <c r="I49" i="2"/>
  <c r="I48" i="2"/>
  <c r="F191" i="4"/>
  <c r="G191" i="4" s="1"/>
  <c r="F185" i="4"/>
  <c r="G185" i="4" s="1"/>
  <c r="I47" i="2"/>
  <c r="I46" i="2"/>
  <c r="I45" i="2"/>
  <c r="I44" i="2"/>
  <c r="I43" i="2"/>
  <c r="G137" i="4"/>
  <c r="D282" i="4"/>
  <c r="I61" i="2" s="1"/>
  <c r="D267" i="4"/>
  <c r="I59" i="2" s="1"/>
  <c r="I42" i="2"/>
  <c r="I41" i="2"/>
  <c r="I39" i="2"/>
  <c r="G39" i="2" s="1"/>
  <c r="I29" i="2"/>
  <c r="I26" i="2"/>
  <c r="I35" i="4"/>
  <c r="I29" i="4"/>
  <c r="I30" i="4"/>
  <c r="G31" i="4"/>
  <c r="H10" i="4"/>
  <c r="H11" i="4"/>
  <c r="H12" i="4"/>
  <c r="H13" i="4"/>
  <c r="H14" i="4"/>
  <c r="H15" i="4"/>
  <c r="I15" i="2"/>
  <c r="I16" i="2"/>
  <c r="I17" i="2"/>
  <c r="I18" i="2"/>
  <c r="I19" i="2"/>
  <c r="H21" i="4"/>
  <c r="H22" i="4"/>
  <c r="H23" i="4"/>
  <c r="H8" i="4"/>
  <c r="E34" i="1"/>
  <c r="D34" i="1"/>
  <c r="I10" i="6" l="1"/>
  <c r="H10" i="6" s="1"/>
  <c r="I11" i="6"/>
  <c r="H11" i="6" s="1"/>
  <c r="I21" i="2"/>
  <c r="H21" i="2" s="1"/>
  <c r="I22" i="6"/>
  <c r="I13" i="2"/>
  <c r="G13" i="2" s="1"/>
  <c r="I14" i="6"/>
  <c r="I20" i="2"/>
  <c r="G20" i="2" s="1"/>
  <c r="I21" i="6"/>
  <c r="I12" i="2"/>
  <c r="G12" i="2" s="1"/>
  <c r="I13" i="6"/>
  <c r="I11" i="2"/>
  <c r="H11" i="2" s="1"/>
  <c r="I12" i="6"/>
  <c r="I22" i="2"/>
  <c r="H22" i="2" s="1"/>
  <c r="I14" i="2"/>
  <c r="G14" i="2" s="1"/>
  <c r="I15" i="6"/>
  <c r="I10" i="2"/>
  <c r="G10" i="2" s="1"/>
  <c r="G10" i="6"/>
  <c r="I56" i="2"/>
  <c r="H56" i="2" s="1"/>
  <c r="I57" i="6"/>
  <c r="I50" i="2"/>
  <c r="H50" i="2" s="1"/>
  <c r="I51" i="6"/>
  <c r="G51" i="6" s="1"/>
  <c r="I40" i="2"/>
  <c r="G40" i="2" s="1"/>
  <c r="I41" i="6"/>
  <c r="G41" i="6" s="1"/>
  <c r="I37" i="2"/>
  <c r="H37" i="2" s="1"/>
  <c r="I38" i="6"/>
  <c r="I25" i="2"/>
  <c r="G25" i="2" s="1"/>
  <c r="I26" i="6"/>
  <c r="I9" i="2"/>
  <c r="H9" i="2" s="1"/>
  <c r="I9" i="6"/>
  <c r="I8" i="2"/>
  <c r="I8" i="6"/>
  <c r="I7" i="6" s="1"/>
  <c r="H18" i="2"/>
  <c r="G18" i="2"/>
  <c r="H16" i="2"/>
  <c r="G16" i="2"/>
  <c r="H10" i="2"/>
  <c r="H26" i="2"/>
  <c r="G26" i="2"/>
  <c r="H42" i="2"/>
  <c r="G42" i="2"/>
  <c r="G61" i="2"/>
  <c r="H61" i="2"/>
  <c r="G43" i="2"/>
  <c r="H43" i="2"/>
  <c r="G45" i="2"/>
  <c r="H45" i="2"/>
  <c r="G47" i="2"/>
  <c r="H47" i="2"/>
  <c r="G49" i="2"/>
  <c r="H49" i="2"/>
  <c r="G51" i="2"/>
  <c r="H51" i="2"/>
  <c r="G53" i="2"/>
  <c r="H53" i="2"/>
  <c r="G55" i="2"/>
  <c r="H55" i="2"/>
  <c r="G57" i="2"/>
  <c r="H57" i="2"/>
  <c r="G19" i="2"/>
  <c r="H19" i="2"/>
  <c r="G17" i="2"/>
  <c r="H17" i="2"/>
  <c r="G15" i="2"/>
  <c r="H15" i="2"/>
  <c r="H13" i="2"/>
  <c r="G29" i="2"/>
  <c r="H29" i="2"/>
  <c r="G37" i="2"/>
  <c r="G41" i="2"/>
  <c r="H41" i="2"/>
  <c r="G59" i="2"/>
  <c r="H59" i="2"/>
  <c r="H44" i="2"/>
  <c r="G44" i="2"/>
  <c r="H46" i="2"/>
  <c r="G46" i="2"/>
  <c r="H48" i="2"/>
  <c r="G48" i="2"/>
  <c r="H52" i="2"/>
  <c r="G52" i="2"/>
  <c r="H54" i="2"/>
  <c r="G54" i="2"/>
  <c r="H58" i="2"/>
  <c r="G58" i="2"/>
  <c r="I36" i="2"/>
  <c r="I28" i="2"/>
  <c r="I31" i="2"/>
  <c r="I32" i="2"/>
  <c r="I34" i="2"/>
  <c r="I35" i="2"/>
  <c r="I38" i="2"/>
  <c r="H24" i="4"/>
  <c r="I28" i="4"/>
  <c r="I31" i="4" s="1"/>
  <c r="H14" i="2" l="1"/>
  <c r="H20" i="2"/>
  <c r="G21" i="2"/>
  <c r="G11" i="6"/>
  <c r="G11" i="2"/>
  <c r="G9" i="2"/>
  <c r="H12" i="2"/>
  <c r="G22" i="2"/>
  <c r="H12" i="6"/>
  <c r="G12" i="6"/>
  <c r="H21" i="6"/>
  <c r="G21" i="6"/>
  <c r="H22" i="6"/>
  <c r="G22" i="6"/>
  <c r="H15" i="6"/>
  <c r="G15" i="6"/>
  <c r="H13" i="6"/>
  <c r="G13" i="6"/>
  <c r="H14" i="6"/>
  <c r="G14" i="6"/>
  <c r="I7" i="2"/>
  <c r="H25" i="2"/>
  <c r="G56" i="2"/>
  <c r="H57" i="6"/>
  <c r="G57" i="6"/>
  <c r="G50" i="2"/>
  <c r="H38" i="6"/>
  <c r="G38" i="6"/>
  <c r="I30" i="2"/>
  <c r="H30" i="2" s="1"/>
  <c r="I31" i="6"/>
  <c r="I27" i="2"/>
  <c r="G27" i="2" s="1"/>
  <c r="I28" i="6"/>
  <c r="H26" i="6"/>
  <c r="G26" i="6"/>
  <c r="I24" i="2"/>
  <c r="G24" i="2" s="1"/>
  <c r="I25" i="6"/>
  <c r="H9" i="6"/>
  <c r="G9" i="6"/>
  <c r="H8" i="2"/>
  <c r="G8" i="2"/>
  <c r="H8" i="6"/>
  <c r="H7" i="6" s="1"/>
  <c r="G8" i="6"/>
  <c r="I33" i="2"/>
  <c r="H38" i="2"/>
  <c r="G38" i="2"/>
  <c r="G35" i="2"/>
  <c r="H35" i="2"/>
  <c r="G31" i="2"/>
  <c r="H31" i="2"/>
  <c r="H36" i="2"/>
  <c r="G36" i="2"/>
  <c r="H34" i="2"/>
  <c r="G34" i="2"/>
  <c r="H32" i="2"/>
  <c r="G32" i="2"/>
  <c r="H28" i="2"/>
  <c r="G28" i="2"/>
  <c r="G7" i="6" l="1"/>
  <c r="H24" i="2"/>
  <c r="K25" i="6"/>
  <c r="G30" i="2"/>
  <c r="H31" i="6"/>
  <c r="G31" i="6"/>
  <c r="H27" i="2"/>
  <c r="H28" i="6"/>
  <c r="G28" i="6"/>
  <c r="I23" i="2"/>
  <c r="K89" i="2" s="1"/>
  <c r="H25" i="6"/>
  <c r="I24" i="6"/>
  <c r="I80" i="6" s="1"/>
  <c r="G25" i="6"/>
  <c r="I91" i="2"/>
  <c r="H33" i="2"/>
  <c r="G33" i="2"/>
  <c r="G24" i="6" l="1"/>
  <c r="G80" i="6" s="1"/>
  <c r="H24" i="6"/>
  <c r="H80" i="6" s="1"/>
  <c r="H23" i="2"/>
  <c r="G23" i="2"/>
</calcChain>
</file>

<file path=xl/sharedStrings.xml><?xml version="1.0" encoding="utf-8"?>
<sst xmlns="http://schemas.openxmlformats.org/spreadsheetml/2006/main" count="630" uniqueCount="322">
  <si>
    <t>EJE</t>
  </si>
  <si>
    <t>Resultado</t>
  </si>
  <si>
    <t>Actividad</t>
  </si>
  <si>
    <t>Presupuesto USD</t>
  </si>
  <si>
    <t>Presupuesto Euros</t>
  </si>
  <si>
    <r>
      <t>Eje 1.</t>
    </r>
    <r>
      <rPr>
        <sz val="10"/>
        <color rgb="FF000000"/>
        <rFont val="Times New Roman"/>
        <family val="1"/>
      </rPr>
      <t xml:space="preserve"> Manejo Integral y Sustentable del Bosque</t>
    </r>
  </si>
  <si>
    <t xml:space="preserve">R.1.1 Las familias de pueblos indígenas y comunidades locales agro-extractivistas implementan planes de manejo integral y sustentable de bosques para el aprovechamiento de castaña y otros productos amazónicos.  </t>
  </si>
  <si>
    <t>A.1.1.1 Identificación y validación de zonas de bosque potenciales para el aprovechamiento de castaña y otros productos amazónico.</t>
  </si>
  <si>
    <t>A.1.1.2 Identificación y validación de zonas de bosque potenciales para la certificación y  aprovechamiento de castaña orgánica.</t>
  </si>
  <si>
    <t>A.1.1.3 Elaboración de Planes de Manejo Integral y Sustentable del bosque para el aprovechamiento de castaña y otros productos amazónico y un Plan de Manejo bajo certificación orgánica de Castaña</t>
  </si>
  <si>
    <t>A.1.1.4  Validación social de los Planes de Manejo Integral y Sustentable del Bosque y Plan de Manejo bajo certificación orgánica.</t>
  </si>
  <si>
    <t>A.1.1.5  Trámites administrativos (ABT) para la aprobación de los Planes de Manejo Integral y Sustentable del Bosque y Plan de Manejo de Castaña con certificación orgánica</t>
  </si>
  <si>
    <t>A.1.1.6   Implementación de los Planes de Manejo Integral y Sustentable del Bosque</t>
  </si>
  <si>
    <t xml:space="preserve">R.1.2 Las familias de pueblos indígenas y comunidades locales agro-extractivistas implementan sistemas agroforestales y silvopastoriles para la recuperación de áreas degradadas (barbecho y pastoreo) e incrementar volúmenes de producción de castaña y otros productos a mediano plazo.   </t>
  </si>
  <si>
    <t>A.1.2.1 Estudio de mejoramiento de propagación y multiplicación de castaña y otros productos amazónicos potenciales para promover cultivos bajo sistemas agroforestales y silvopastoriles.</t>
  </si>
  <si>
    <t>A.1.2.2   Identificación de productor@s y parcelas de barbecho o pastoreo abandonadas para su recuperación.</t>
  </si>
  <si>
    <t>A.1.2.3  Implementación de parcelas piloto bajo sistemas agroforestales y silvopastoriles con cultivos de castaña y otros productos amazónicos para la recuperación de áreas de barbecho o pastoreo.</t>
  </si>
  <si>
    <r>
      <t>Eje2.</t>
    </r>
    <r>
      <rPr>
        <sz val="10"/>
        <color rgb="FF000000"/>
        <rFont val="Times New Roman"/>
        <family val="1"/>
      </rPr>
      <t xml:space="preserve"> Transformación y Comercialización</t>
    </r>
  </si>
  <si>
    <t xml:space="preserve">R.2.1 Las familias de pueblos indígenas y comunidades locales agro-extractivistas y sus organizaciones económicas implementan estratégicas para fortalecer y consolidar mecanismos de transformación y comercialización de productos y sub productos de castaña y otros, orientados  al consumo interno y mercado internacional de comercio justo.   </t>
  </si>
  <si>
    <t>A.2.1.1 Elaboración de Diagnósticos por área de intervención que identifica los problemas que dificultan la participación de productores en procesos de beneficiado, transformación y comercialización   </t>
  </si>
  <si>
    <t>A.2.1.2 Elaboración de un Plan Estratégico para fortalecer capacidades en procesos de transformación y comercialización</t>
  </si>
  <si>
    <t>A.2.1.3 Implementación del Plan Estratégico para fortalecer capacidades en procesos de transformación y comercialización</t>
  </si>
  <si>
    <t>A.2.1.4 Asistencia técnica para reducir pérdidas en procesos de cosecha, mejoramiento e implementación de infraestructuras de acopio y almacenamiento familiares y/o comunales</t>
  </si>
  <si>
    <t>A.2.1.5 Promoción de la comercialización de los productos y subproductos locales de castaña y otros productos amazónicos en Mercados Solidarios/Comercio Justo a nivel nacional e internacional.</t>
  </si>
  <si>
    <t>A.2.1.6 Desarrollo del mercado local a través de compras locales de los productos y subproductos de castaña y otros productos amazónicos para el desayuno escolar por parte de los municipios.</t>
  </si>
  <si>
    <t>R.2.2 Se fortalecen y desarrollan capacidades de Organizaciones Económicas para elaborar, acceder a recursos financieros e implementar planes de negocio de emprendimientos en procesos de beneficiado, transformación y comercialización de castaña y otros productos amazónicos que generan fuentes de empleo para recolectores locales y  recolectores temporales.</t>
  </si>
  <si>
    <t>A.2.2.1 Alianza estratégica con una entidad pública – privada para el fortalecimiento y funcionamiento de la Escuela de Negocios de la Universidad Amazónica de Pando para el fortalecimiento de emprendimientos locales.</t>
  </si>
  <si>
    <t>A.2.2.2  Implementación de la escuela de negocios para la asistencia técnica y desarrollo de capacidades en gestión de planes de negocios.</t>
  </si>
  <si>
    <t>A.2.2.3 Apoyo en el establecimiento de alianzas que permitan a las Organizaciones Económicas el acceso a créditos a través de instrumentos financieros solidarios  adecuados al sector de castaña y productos amazónicos potenciales.</t>
  </si>
  <si>
    <t>A.2.2.4  Asistencia Técnica para la implementación de Planes de Negocio de  Organizaciones Económicas con emprendimientos que han logrado acceder a recursos del proyecto.</t>
  </si>
  <si>
    <t xml:space="preserve">A.2.2.5 Implementación de equipos y mejoramiento de infraestructura para procesos de transformación y comercialización de acuerdo a requerimientos priorizados en los Planes de Negocio. </t>
  </si>
  <si>
    <r>
      <t>Eje3</t>
    </r>
    <r>
      <rPr>
        <sz val="10"/>
        <color rgb="FF000000"/>
        <rFont val="Times New Roman"/>
        <family val="1"/>
      </rPr>
      <t>. Fortalecimiento Organizacional y Desarrollo de Capacidades</t>
    </r>
  </si>
  <si>
    <t xml:space="preserve">R.3.1 Las Organizaciones Económicas están legalmente establecidas con capacidades para la gestión de sus RRNN, administrativa, otorgar valor agregado, comercializar sus productos y hacerse cargo de su autogestión; asimismo han desarrollado capacidades para mejorar los sistemas de producción en los diferentes eslabones de la cadena mediante la incorporación y adaptación de tecnologías e innovaciones. </t>
  </si>
  <si>
    <t xml:space="preserve">A.3.1.1. Elaboración de diagnósticos del grado de organización asociativa económica y territorial de los Pueblos Indígenas y Comunidades Locales agro-extractivistas. </t>
  </si>
  <si>
    <t>A.3.1.2 Elaboración de Planes Estratégicos de Fortalecimiento Organizacional para la consolidación de organizaciones con capacidades para la gestión de sus RRNN, otorgar valor agregado, comercializar sus productos y hacerse cargo de su autogestión.</t>
  </si>
  <si>
    <t>A.3.1.3 Apoyo a Organizaciones Económicas para su consolidación y que estén legalmente establecidas (Con Personería Jurídica, Estatutos y Reglamentos)</t>
  </si>
  <si>
    <t>A.3.1.4 Asistir técnicamente a las Organizaciones Económicas en organización, administración, relacionamiento, gestión empresarial, liderazgo y alianzas estratégicas.</t>
  </si>
  <si>
    <t>A.3.1.5 Elaboración de Planes de Desarrollo de Capacidades organizativas e individuales por áreas de intervención con sesiones para temas priorizados en manejo integral y sustentable del bosque, sistemas agroforestales y silvopastoriles, transformación y comercialización y fortalecimiento organizacional.</t>
  </si>
  <si>
    <t>A.3.1.6 Implementación de Planes de Desarrollo de Capacidades organizativas e individuales por áreas de intervención con sesiones para temas priorizados en manejo integral y sustentable del bosque, sistemas agroforestales y silvopastoriles, transformación y comercialización y fortalecimiento organizacional.</t>
  </si>
  <si>
    <t xml:space="preserve">A.3.1.7 Elaboración de  material didáctico para los procesos de desarrollo de capacidades para l@s productor@s y sus asociaciones. </t>
  </si>
  <si>
    <t>TOTAL</t>
  </si>
  <si>
    <t>PUNTO DE COSTI</t>
  </si>
  <si>
    <t>DESCRIZIONE DELLE ATTIVITÀ</t>
  </si>
  <si>
    <t>TOTALE in EURO</t>
  </si>
  <si>
    <t>ITALIA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</si>
  <si>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</si>
  <si>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</si>
  <si>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</si>
  <si>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</si>
  <si>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</si>
  <si>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</si>
  <si>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</si>
  <si>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</si>
  <si>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</si>
  <si>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</si>
  <si>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2.1</t>
  </si>
  <si>
    <t>2.2</t>
  </si>
  <si>
    <t>2.3</t>
  </si>
  <si>
    <t>Acqua</t>
  </si>
  <si>
    <t>2.4</t>
  </si>
  <si>
    <t>2.5</t>
  </si>
  <si>
    <t>Telefono</t>
  </si>
  <si>
    <t>2.6</t>
  </si>
  <si>
    <t>2.7</t>
  </si>
  <si>
    <t>Internet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</si>
  <si>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</si>
  <si>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</si>
  <si>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</si>
  <si>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</si>
  <si>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</si>
  <si>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</si>
  <si>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</si>
  <si>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</si>
  <si>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</si>
  <si>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</si>
  <si>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</si>
  <si>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</si>
  <si>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</si>
  <si>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</si>
  <si>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3.1</t>
  </si>
  <si>
    <t>4.1</t>
  </si>
  <si>
    <t>Divulgazione</t>
  </si>
  <si>
    <t>6.1</t>
  </si>
  <si>
    <t>Materiale didattico</t>
  </si>
  <si>
    <t>6.2</t>
  </si>
  <si>
    <t>Materiale Divulgativo</t>
  </si>
  <si>
    <t>6.3</t>
  </si>
  <si>
    <t>Pagina Web</t>
  </si>
  <si>
    <t>7.1</t>
  </si>
  <si>
    <t>TOTALI GENERALI</t>
  </si>
  <si>
    <t>Cantidad</t>
  </si>
  <si>
    <t>Importe Mensual EUROS</t>
  </si>
  <si>
    <t>Cantidad de meses</t>
  </si>
  <si>
    <t>Total EUROS</t>
  </si>
  <si>
    <t>Costos operativos</t>
  </si>
  <si>
    <t xml:space="preserve">Oficina </t>
  </si>
  <si>
    <t>Oficina LP</t>
  </si>
  <si>
    <t>Oficina Beni</t>
  </si>
  <si>
    <t>Oficina Pando</t>
  </si>
  <si>
    <t>BOB</t>
  </si>
  <si>
    <t>EUR</t>
  </si>
  <si>
    <t>Oficinas</t>
  </si>
  <si>
    <t>meses</t>
  </si>
  <si>
    <t>Oficina lp</t>
  </si>
  <si>
    <t>euros</t>
  </si>
  <si>
    <t>Modulos</t>
  </si>
  <si>
    <t>Imprevistos</t>
  </si>
  <si>
    <t>USD</t>
  </si>
  <si>
    <t>cantidad de revisiones programadas</t>
  </si>
  <si>
    <t>manteniento de rutina</t>
  </si>
  <si>
    <t>1 Camioneta LP</t>
  </si>
  <si>
    <t>Mantenimiento correctivo</t>
  </si>
  <si>
    <t>Precio unitario</t>
  </si>
  <si>
    <t>Realizacion muebles oficina La Paz</t>
  </si>
  <si>
    <t>Realizacion muebles Modulos</t>
  </si>
  <si>
    <t>Promedio costos bancarios La Paz</t>
  </si>
  <si>
    <t>Costos complementarios modulos promedio (avisos radiales, mantenimiento oficina, varios)</t>
  </si>
  <si>
    <t>Manteniento oficina La Paz</t>
  </si>
  <si>
    <t>Comunicador</t>
  </si>
  <si>
    <t>Asistente de logística y compras</t>
  </si>
  <si>
    <t>Coordinadores Unidades Técnicas</t>
  </si>
  <si>
    <t>Especialistas Forestales</t>
  </si>
  <si>
    <t>Técnicos forestales-agrónomos</t>
  </si>
  <si>
    <t>Movilizadores de Campo</t>
  </si>
  <si>
    <t>Paratécnico Materos para PFNM</t>
  </si>
  <si>
    <t>Esp. en Leyes y Normas</t>
  </si>
  <si>
    <t>Esp. en Transformación y Comercialización</t>
  </si>
  <si>
    <t>Esp. en For. Org. y Des. Cap.</t>
  </si>
  <si>
    <t>Administrador</t>
  </si>
  <si>
    <t>Asistente contable</t>
  </si>
  <si>
    <t>Secretario(a)</t>
  </si>
  <si>
    <t xml:space="preserve">Cantidad </t>
  </si>
  <si>
    <t>Total</t>
  </si>
  <si>
    <t xml:space="preserve">Personal </t>
  </si>
  <si>
    <t>Alquiler oficinas</t>
  </si>
  <si>
    <t>1.11</t>
  </si>
  <si>
    <t>1.12</t>
  </si>
  <si>
    <t>1.13</t>
  </si>
  <si>
    <t>1.14</t>
  </si>
  <si>
    <t>1.15</t>
  </si>
  <si>
    <t>Costo (mes) En Euros</t>
  </si>
  <si>
    <t>Total Euros</t>
  </si>
  <si>
    <t>Cantidad meses</t>
  </si>
  <si>
    <t>total BOB</t>
  </si>
  <si>
    <t>2 Camionetas Modulos</t>
  </si>
  <si>
    <t>7 motocicletas</t>
  </si>
  <si>
    <t>Compra compurtadoras estacionarias/laptos con todos sus accesorios</t>
  </si>
  <si>
    <t>linea base</t>
  </si>
  <si>
    <t>implementacion parcelas pilotos</t>
  </si>
  <si>
    <t xml:space="preserve">Diagnostico por area de intevencion </t>
  </si>
  <si>
    <t>Elaboracion e I mplementacion del PE</t>
  </si>
  <si>
    <t xml:space="preserve">reuniones y visitas in siut </t>
  </si>
  <si>
    <t>fondo semilla</t>
  </si>
  <si>
    <t>Personale</t>
  </si>
  <si>
    <t>TC(1BOB=XEuro)</t>
  </si>
  <si>
    <t>TC(1Euro=xDólar)</t>
  </si>
  <si>
    <t>Electricidad</t>
  </si>
  <si>
    <t>TOT EURO</t>
  </si>
  <si>
    <t>Limpieza</t>
  </si>
  <si>
    <t xml:space="preserve">2.5 </t>
  </si>
  <si>
    <t xml:space="preserve">2.6 </t>
  </si>
  <si>
    <t>Celular-Oficina La Paz</t>
  </si>
  <si>
    <t xml:space="preserve">2.7 </t>
  </si>
  <si>
    <t>Correo</t>
  </si>
  <si>
    <t xml:space="preserve">2.9 </t>
  </si>
  <si>
    <t xml:space="preserve">2.12 </t>
  </si>
  <si>
    <t xml:space="preserve">2.13 </t>
  </si>
  <si>
    <t>Seguros Vehiculos y equipos</t>
  </si>
  <si>
    <t xml:space="preserve">2.14 </t>
  </si>
  <si>
    <t>Seguro contra accidentes</t>
  </si>
  <si>
    <t xml:space="preserve">2.15 </t>
  </si>
  <si>
    <t>Mantenimiento vehiculos</t>
  </si>
  <si>
    <t xml:space="preserve">2.16 </t>
  </si>
  <si>
    <t xml:space="preserve">2.17 </t>
  </si>
  <si>
    <t xml:space="preserve">2.20 </t>
  </si>
  <si>
    <t xml:space="preserve">Plotter y accesorios </t>
  </si>
  <si>
    <t xml:space="preserve">2.21 </t>
  </si>
  <si>
    <t xml:space="preserve">2.22 </t>
  </si>
  <si>
    <t>Generador de energia 600 HP</t>
  </si>
  <si>
    <t xml:space="preserve">2.23 </t>
  </si>
  <si>
    <t>2.24</t>
  </si>
  <si>
    <t xml:space="preserve">2.25 </t>
  </si>
  <si>
    <t>Televisores</t>
  </si>
  <si>
    <t>2.26</t>
  </si>
  <si>
    <t xml:space="preserve">2.27 </t>
  </si>
  <si>
    <t>Barreno de suelos</t>
  </si>
  <si>
    <t xml:space="preserve">2.28 </t>
  </si>
  <si>
    <t xml:space="preserve">2.29 </t>
  </si>
  <si>
    <t>Cinta Diametrica</t>
  </si>
  <si>
    <t xml:space="preserve">2.30 </t>
  </si>
  <si>
    <t xml:space="preserve">2.31 </t>
  </si>
  <si>
    <t>Cinta metrica de 500 mt</t>
  </si>
  <si>
    <t xml:space="preserve"> GPS</t>
  </si>
  <si>
    <t xml:space="preserve">2.33 </t>
  </si>
  <si>
    <t>Herramientas menores (serruchos, tijeras, podadoras, martillos, clavos, etc)</t>
  </si>
  <si>
    <t xml:space="preserve">2.34 </t>
  </si>
  <si>
    <t>Indumentaria (Ponchos de agua,Guantes, Cascos de seguridad y Botas de agua)</t>
  </si>
  <si>
    <t xml:space="preserve">2.35 </t>
  </si>
  <si>
    <t>Machetes Medianos Tramontina</t>
  </si>
  <si>
    <t xml:space="preserve">2.36 </t>
  </si>
  <si>
    <t>Motosierras podadoras</t>
  </si>
  <si>
    <t xml:space="preserve">2.37 </t>
  </si>
  <si>
    <t>Motosierras 0,80</t>
  </si>
  <si>
    <t>Muebles</t>
  </si>
  <si>
    <t>Varios y mantenimiento de equipamiento</t>
  </si>
  <si>
    <t>Costos complementarios</t>
  </si>
  <si>
    <t>Costos Operativos</t>
  </si>
  <si>
    <t>2.22</t>
  </si>
  <si>
    <t>Compra motos</t>
  </si>
  <si>
    <t xml:space="preserve">Compra vehiculo </t>
  </si>
  <si>
    <t>2.23</t>
  </si>
  <si>
    <t>2.38</t>
  </si>
  <si>
    <t>2.39</t>
  </si>
  <si>
    <t xml:space="preserve">2.40 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</si>
  <si>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</si>
  <si>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</si>
  <si>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</si>
  <si>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</si>
  <si>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</si>
  <si>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</si>
  <si>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</si>
  <si>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</si>
  <si>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</si>
  <si>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</si>
  <si>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</si>
  <si>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2.40</t>
  </si>
  <si>
    <t>Equipo DVD</t>
  </si>
  <si>
    <t>Diare (Trasporto-alimentazione-alloggio)</t>
  </si>
  <si>
    <t>Diare</t>
  </si>
  <si>
    <t xml:space="preserve">mobiliario </t>
  </si>
  <si>
    <t xml:space="preserve">equipamiento </t>
  </si>
  <si>
    <t xml:space="preserve">Desarrollo e implementacion curricular </t>
  </si>
  <si>
    <t>consultorias especializadas</t>
  </si>
  <si>
    <t>boletos aereo y terrestres</t>
  </si>
  <si>
    <t>participacion ferias</t>
  </si>
  <si>
    <t>Fondo Semilla para el Fomento a Emprendimientos de PFNM para 30 emprendimientos</t>
  </si>
  <si>
    <t>Acquisto materiale e attrezzature per installazione demostrative</t>
  </si>
  <si>
    <t>consultorias tecnicas-administrativas</t>
  </si>
  <si>
    <t>7.2</t>
  </si>
  <si>
    <t>7.3</t>
  </si>
  <si>
    <t>Propuesta Piano Operativo Generale 1mo e 2do Anno</t>
  </si>
  <si>
    <t>planes de manejo</t>
  </si>
  <si>
    <t>Alimentazione</t>
  </si>
  <si>
    <t>11.1</t>
  </si>
  <si>
    <t>11.2</t>
  </si>
  <si>
    <t>11.3</t>
  </si>
  <si>
    <t>11.4</t>
  </si>
  <si>
    <t xml:space="preserve">Elaborazione e validazione ed implementazione dei Piani di Gestioni </t>
  </si>
  <si>
    <t>Ricerche (Studi di sostegno)</t>
  </si>
  <si>
    <t>Organizzazione ferie ed eventi</t>
  </si>
  <si>
    <t>Biglietti aerei e terrestri</t>
  </si>
  <si>
    <t>Promozione dei Piani di Commercializzazione</t>
  </si>
  <si>
    <t xml:space="preserve">Rafforzamento della scuola di commercio </t>
  </si>
  <si>
    <t>meno</t>
  </si>
  <si>
    <t>Programma di formazione della Scuola di Commerci per 50 attività d'impresa</t>
  </si>
  <si>
    <t>spese per il sostegno alla realizzazione di documenti legali</t>
  </si>
  <si>
    <t>Implementazione della scuola di Campo</t>
  </si>
  <si>
    <t>Strumenti di lavoro, semi, prodotti per la gestione delle parcelle</t>
  </si>
  <si>
    <t>Trasporto</t>
  </si>
  <si>
    <t>Realizzazione Appezzamenti Pilota (20 ha)</t>
  </si>
  <si>
    <t>Transporte fluvial</t>
  </si>
  <si>
    <t>Cinta Flagging color naranja</t>
  </si>
  <si>
    <t>Consultorias tecnicas-administrativas</t>
  </si>
  <si>
    <t>Equipamiento de laboratorio e investigacion</t>
  </si>
  <si>
    <t>5.1</t>
  </si>
  <si>
    <t>5.2</t>
  </si>
  <si>
    <t>5.3</t>
  </si>
  <si>
    <t xml:space="preserve">computer, data show, cartoleria, </t>
  </si>
  <si>
    <t>DESCRIPCION DE LA ACTIVIDAD</t>
  </si>
  <si>
    <t>TOTAL en EURO</t>
  </si>
  <si>
    <t>Personal</t>
  </si>
  <si>
    <t>Viaticos (Transporte-alimentacion-alojamiento)</t>
  </si>
  <si>
    <t>Realizacion Parcelas Piloto(20 ha)</t>
  </si>
  <si>
    <t xml:space="preserve"> Compra material e instrumentos para la instalaciones demostrativas</t>
  </si>
  <si>
    <t>Divulgacion</t>
  </si>
  <si>
    <t>Material Didactico</t>
  </si>
  <si>
    <t>Material Divulgativo</t>
  </si>
  <si>
    <t>Fortalecimiento de la Escuela de Comercio</t>
  </si>
  <si>
    <t xml:space="preserve">Equipamiento </t>
  </si>
  <si>
    <t xml:space="preserve">Mobiliario </t>
  </si>
  <si>
    <t>Programa de capacitacion de la Esucala de Comercio para 50 actividades de Empresa</t>
  </si>
  <si>
    <t>Investigaciones (Estudios de apoyo)</t>
  </si>
  <si>
    <t xml:space="preserve">Organizacion y participacion Ferias y eventos </t>
  </si>
  <si>
    <t>TOTALES GENERALEs</t>
  </si>
  <si>
    <t>Propuesta del Plan Operativo General 1r y 2do año</t>
  </si>
  <si>
    <t>Material de Oficina</t>
  </si>
  <si>
    <t>ITEM</t>
  </si>
  <si>
    <t>Carburante</t>
  </si>
  <si>
    <t>Boletos aereos</t>
  </si>
  <si>
    <t>Compra impresoras multifuncion</t>
  </si>
  <si>
    <t>r1</t>
  </si>
  <si>
    <t>R2</t>
  </si>
  <si>
    <t>R3</t>
  </si>
  <si>
    <t>DESCRIPCION</t>
  </si>
  <si>
    <t>TOTAL EURO</t>
  </si>
  <si>
    <t>%</t>
  </si>
  <si>
    <t>Recursos Humanos</t>
  </si>
  <si>
    <t>Viajes y Movilizaciones</t>
  </si>
  <si>
    <t>Compra de vehículos y motocicletas</t>
  </si>
  <si>
    <t>Gastos Operativos</t>
  </si>
  <si>
    <t>Material Fungible y no Fungible de oficina</t>
  </si>
  <si>
    <t>Visibilidad y Comunicación</t>
  </si>
  <si>
    <t>Asistencia Técnica Italia</t>
  </si>
  <si>
    <t>TOTAL GENERAL</t>
  </si>
  <si>
    <t>Equipo audivisual Data Display y accesorios</t>
  </si>
  <si>
    <t xml:space="preserve"> Computer y accesorios</t>
  </si>
  <si>
    <t>Medicamentos y Kit para el trabajo en campo</t>
  </si>
  <si>
    <t>carpas, sleeping bag, medicamentos</t>
  </si>
  <si>
    <t>Item</t>
  </si>
  <si>
    <t xml:space="preserve">Brujula </t>
  </si>
  <si>
    <t>Costos Complementarios</t>
  </si>
  <si>
    <t xml:space="preserve">Sub total financiamiento </t>
  </si>
  <si>
    <t>Programa de capacitacion de la Escuela de Comercio para 50 actividades de Empresa</t>
  </si>
  <si>
    <t>minimo</t>
  </si>
  <si>
    <t>max</t>
  </si>
  <si>
    <t>monto a financiarse en Euros</t>
  </si>
  <si>
    <t xml:space="preserve">numero iniciativas </t>
  </si>
  <si>
    <t>montos</t>
  </si>
  <si>
    <t>Coordinador del Programa</t>
  </si>
  <si>
    <t>Esp. Monitoreo, evaluación y gestión de información</t>
  </si>
  <si>
    <t>Esp. Técnico</t>
  </si>
  <si>
    <t>1.16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</si>
</sst>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#,##0.0000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25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Arial"/>
      <family val="2"/>
    </font>
    <font>
      <sz val="10"/>
      <name val="Times New Roman"/>
      <family val="1"/>
    </font>
    <font>
      <sz val="16"/>
      <color rgb="FF000000"/>
      <name val="Times New Roman"/>
      <family val="1"/>
    </font>
    <font>
      <sz val="11"/>
      <color rgb="FF000000"/>
      <name val="Times New Roman"/>
    </font>
  </fonts>
  <fills count="18">
    <fill>
      <patternFill patternType="none"/>
    </fill>
    <fill>
      <patternFill patternType="gray125"/>
    </fill>
    <fill>
      <patternFill patternType="solid">
        <fgColor rgb="FFFDE4D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medium">
        <color rgb="FFF79646"/>
      </left>
      <right style="medium">
        <color rgb="FFF79646"/>
      </right>
      <top style="medium">
        <color rgb="FFF79646"/>
      </top>
      <bottom style="medium">
        <color rgb="FFF79646"/>
      </bottom>
      <diagonal/>
    </border>
    <border>
      <left/>
      <right style="medium">
        <color rgb="FFF79646"/>
      </right>
      <top style="medium">
        <color rgb="FFF79646"/>
      </top>
      <bottom style="medium">
        <color rgb="FFF79646"/>
      </bottom>
      <diagonal/>
    </border>
    <border>
      <left style="medium">
        <color rgb="FFF79646"/>
      </left>
      <right style="medium">
        <color rgb="FFF79646"/>
      </right>
      <top/>
      <bottom style="medium">
        <color rgb="FFF79646"/>
      </bottom>
      <diagonal/>
    </border>
    <border>
      <left style="medium">
        <color rgb="FFF79646"/>
      </left>
      <right style="medium">
        <color rgb="FFF79646"/>
      </right>
      <top/>
      <bottom/>
      <diagonal/>
    </border>
    <border>
      <left/>
      <right style="medium">
        <color rgb="FFF79646"/>
      </right>
      <top/>
      <bottom style="medium">
        <color rgb="FFF79646"/>
      </bottom>
      <diagonal/>
    </border>
    <border>
      <left style="medium">
        <color rgb="FFF79646"/>
      </left>
      <right style="medium">
        <color rgb="FFF79646"/>
      </right>
      <top style="medium">
        <color rgb="FFF79646"/>
      </top>
      <bottom/>
      <diagonal/>
    </border>
    <border>
      <left style="medium">
        <color rgb="FFF79646"/>
      </left>
      <right/>
      <top style="medium">
        <color rgb="FFF79646"/>
      </top>
      <bottom style="medium">
        <color rgb="FFF79646"/>
      </bottom>
      <diagonal/>
    </border>
    <border>
      <left/>
      <right/>
      <top style="medium">
        <color rgb="FFF79646"/>
      </top>
      <bottom style="medium">
        <color rgb="FFF7964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F79646"/>
      </left>
      <right/>
      <top style="medium">
        <color rgb="FFF79646"/>
      </top>
      <bottom/>
      <diagonal/>
    </border>
    <border>
      <left/>
      <right/>
      <top/>
      <bottom style="medium">
        <color rgb="FFF79646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2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3" fillId="0" borderId="6" xfId="0" applyFont="1" applyBorder="1" applyAlignment="1">
      <alignment horizontal="justify" vertical="center" shrinkToFit="1"/>
    </xf>
    <xf numFmtId="0" fontId="4" fillId="0" borderId="6" xfId="0" applyFont="1" applyBorder="1" applyAlignment="1">
      <alignment horizontal="justify" vertical="center" shrinkToFit="1"/>
    </xf>
    <xf numFmtId="4" fontId="4" fillId="0" borderId="6" xfId="0" applyNumberFormat="1" applyFont="1" applyBorder="1" applyAlignment="1">
      <alignment horizontal="right" vertical="center" shrinkToFit="1"/>
    </xf>
    <xf numFmtId="0" fontId="3" fillId="0" borderId="4" xfId="0" applyFont="1" applyBorder="1" applyAlignment="1">
      <alignment horizontal="justify" vertical="center" shrinkToFit="1"/>
    </xf>
    <xf numFmtId="0" fontId="4" fillId="0" borderId="4" xfId="0" applyFont="1" applyBorder="1" applyAlignment="1">
      <alignment horizontal="justify" vertical="center" shrinkToFit="1"/>
    </xf>
    <xf numFmtId="4" fontId="4" fillId="0" borderId="4" xfId="0" applyNumberFormat="1" applyFont="1" applyBorder="1" applyAlignment="1">
      <alignment horizontal="right" vertical="center" shrinkToFit="1"/>
    </xf>
    <xf numFmtId="0" fontId="4" fillId="0" borderId="3" xfId="0" applyFont="1" applyBorder="1" applyAlignment="1">
      <alignment horizontal="justify" vertical="center" shrinkToFit="1"/>
    </xf>
    <xf numFmtId="4" fontId="4" fillId="0" borderId="3" xfId="0" applyNumberFormat="1" applyFont="1" applyBorder="1" applyAlignment="1">
      <alignment horizontal="right" vertical="center" shrinkToFit="1"/>
    </xf>
    <xf numFmtId="0" fontId="4" fillId="2" borderId="5" xfId="0" applyFont="1" applyFill="1" applyBorder="1" applyAlignment="1">
      <alignment horizontal="justify" vertical="center" shrinkToFit="1"/>
    </xf>
    <xf numFmtId="4" fontId="4" fillId="2" borderId="5" xfId="0" applyNumberFormat="1" applyFont="1" applyFill="1" applyBorder="1" applyAlignment="1">
      <alignment horizontal="right" vertical="center" shrinkToFit="1"/>
    </xf>
    <xf numFmtId="0" fontId="4" fillId="0" borderId="5" xfId="0" applyFont="1" applyBorder="1" applyAlignment="1">
      <alignment horizontal="justify" vertical="center" shrinkToFit="1"/>
    </xf>
    <xf numFmtId="4" fontId="4" fillId="0" borderId="5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justify" vertical="center" shrinkToFit="1"/>
    </xf>
    <xf numFmtId="0" fontId="3" fillId="2" borderId="6" xfId="0" applyFont="1" applyFill="1" applyBorder="1" applyAlignment="1">
      <alignment horizontal="justify" vertical="center" shrinkToFit="1"/>
    </xf>
    <xf numFmtId="0" fontId="4" fillId="2" borderId="6" xfId="0" applyFont="1" applyFill="1" applyBorder="1" applyAlignment="1">
      <alignment horizontal="justify" vertical="center" shrinkToFit="1"/>
    </xf>
    <xf numFmtId="4" fontId="4" fillId="2" borderId="6" xfId="0" applyNumberFormat="1" applyFont="1" applyFill="1" applyBorder="1" applyAlignment="1">
      <alignment horizontal="right" vertical="center" shrinkToFit="1"/>
    </xf>
    <xf numFmtId="0" fontId="3" fillId="2" borderId="4" xfId="0" applyFont="1" applyFill="1" applyBorder="1" applyAlignment="1">
      <alignment horizontal="justify" vertical="center" shrinkToFit="1"/>
    </xf>
    <xf numFmtId="0" fontId="4" fillId="2" borderId="4" xfId="0" applyFont="1" applyFill="1" applyBorder="1" applyAlignment="1">
      <alignment horizontal="justify" vertical="center" shrinkToFit="1"/>
    </xf>
    <xf numFmtId="0" fontId="4" fillId="2" borderId="3" xfId="0" applyFont="1" applyFill="1" applyBorder="1" applyAlignment="1">
      <alignment horizontal="justify" vertical="center" shrinkToFit="1"/>
    </xf>
    <xf numFmtId="4" fontId="4" fillId="2" borderId="3" xfId="0" applyNumberFormat="1" applyFont="1" applyFill="1" applyBorder="1" applyAlignment="1">
      <alignment horizontal="right" vertical="center" shrinkToFit="1"/>
    </xf>
    <xf numFmtId="0" fontId="3" fillId="2" borderId="3" xfId="0" applyFont="1" applyFill="1" applyBorder="1" applyAlignment="1">
      <alignment horizontal="justify" vertical="center" shrinkToFit="1"/>
    </xf>
    <xf numFmtId="0" fontId="3" fillId="2" borderId="7" xfId="0" applyFont="1" applyFill="1" applyBorder="1" applyAlignment="1">
      <alignment horizontal="justify" vertical="center" shrinkToFit="1"/>
    </xf>
    <xf numFmtId="0" fontId="3" fillId="2" borderId="8" xfId="0" applyFont="1" applyFill="1" applyBorder="1" applyAlignment="1">
      <alignment horizontal="justify" vertical="center" shrinkToFit="1"/>
    </xf>
    <xf numFmtId="0" fontId="3" fillId="2" borderId="2" xfId="0" applyFont="1" applyFill="1" applyBorder="1" applyAlignment="1">
      <alignment horizontal="justify" vertical="center" shrinkToFit="1"/>
    </xf>
    <xf numFmtId="4" fontId="4" fillId="3" borderId="5" xfId="0" applyNumberFormat="1" applyFont="1" applyFill="1" applyBorder="1" applyAlignment="1">
      <alignment horizontal="right" vertical="center" shrinkToFit="1"/>
    </xf>
    <xf numFmtId="0" fontId="6" fillId="6" borderId="18" xfId="0" applyFont="1" applyFill="1" applyBorder="1" applyAlignment="1">
      <alignment horizontal="justify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justify" vertical="center" wrapText="1"/>
    </xf>
    <xf numFmtId="0" fontId="6" fillId="6" borderId="19" xfId="0" applyFont="1" applyFill="1" applyBorder="1" applyAlignment="1">
      <alignment horizontal="justify" vertical="center" wrapText="1"/>
    </xf>
    <xf numFmtId="0" fontId="6" fillId="6" borderId="16" xfId="0" applyFont="1" applyFill="1" applyBorder="1" applyAlignment="1">
      <alignment horizontal="justify" vertical="center" wrapText="1"/>
    </xf>
    <xf numFmtId="43" fontId="6" fillId="6" borderId="9" xfId="1" applyFont="1" applyFill="1" applyBorder="1" applyAlignment="1">
      <alignment horizontal="center" vertical="center" wrapText="1"/>
    </xf>
    <xf numFmtId="43" fontId="6" fillId="6" borderId="9" xfId="1" applyFont="1" applyFill="1" applyBorder="1" applyAlignment="1">
      <alignment horizontal="justify" vertical="center" wrapText="1"/>
    </xf>
    <xf numFmtId="43" fontId="6" fillId="6" borderId="17" xfId="1" applyFont="1" applyFill="1" applyBorder="1" applyAlignment="1">
      <alignment horizontal="justify" vertical="center" wrapText="1"/>
    </xf>
    <xf numFmtId="43" fontId="2" fillId="6" borderId="9" xfId="1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justify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justify" vertical="center" wrapText="1"/>
    </xf>
    <xf numFmtId="43" fontId="6" fillId="11" borderId="9" xfId="1" applyNumberFormat="1" applyFont="1" applyFill="1" applyBorder="1" applyAlignment="1">
      <alignment horizontal="center" vertical="center" wrapText="1"/>
    </xf>
    <xf numFmtId="43" fontId="6" fillId="11" borderId="9" xfId="1" applyNumberFormat="1" applyFont="1" applyFill="1" applyBorder="1" applyAlignment="1">
      <alignment horizontal="justify" vertical="center" wrapText="1"/>
    </xf>
    <xf numFmtId="0" fontId="6" fillId="6" borderId="9" xfId="0" applyFont="1" applyFill="1" applyBorder="1" applyAlignment="1">
      <alignment horizontal="justify" vertical="center" wrapText="1"/>
    </xf>
    <xf numFmtId="43" fontId="6" fillId="6" borderId="9" xfId="1" applyNumberFormat="1" applyFont="1" applyFill="1" applyBorder="1" applyAlignment="1">
      <alignment horizontal="center" vertical="center" wrapText="1"/>
    </xf>
    <xf numFmtId="43" fontId="6" fillId="6" borderId="9" xfId="1" applyNumberFormat="1" applyFont="1" applyFill="1" applyBorder="1" applyAlignment="1">
      <alignment horizontal="justify" vertical="center" wrapText="1"/>
    </xf>
    <xf numFmtId="0" fontId="6" fillId="6" borderId="0" xfId="0" applyFont="1" applyFill="1" applyBorder="1" applyAlignment="1">
      <alignment horizontal="justify" vertical="center" wrapText="1"/>
    </xf>
    <xf numFmtId="0" fontId="7" fillId="6" borderId="9" xfId="0" applyFont="1" applyFill="1" applyBorder="1"/>
    <xf numFmtId="0" fontId="7" fillId="6" borderId="0" xfId="0" applyFont="1" applyFill="1"/>
    <xf numFmtId="0" fontId="7" fillId="6" borderId="10" xfId="0" applyFont="1" applyFill="1" applyBorder="1"/>
    <xf numFmtId="0" fontId="7" fillId="6" borderId="0" xfId="0" applyFont="1" applyFill="1" applyAlignment="1">
      <alignment wrapText="1"/>
    </xf>
    <xf numFmtId="0" fontId="7" fillId="6" borderId="0" xfId="0" applyFont="1" applyFill="1" applyBorder="1" applyAlignment="1">
      <alignment wrapText="1"/>
    </xf>
    <xf numFmtId="0" fontId="7" fillId="6" borderId="0" xfId="0" applyFont="1" applyFill="1" applyBorder="1"/>
    <xf numFmtId="4" fontId="7" fillId="6" borderId="0" xfId="0" applyNumberFormat="1" applyFont="1" applyFill="1" applyAlignment="1">
      <alignment wrapText="1"/>
    </xf>
    <xf numFmtId="0" fontId="8" fillId="6" borderId="9" xfId="0" applyFont="1" applyFill="1" applyBorder="1" applyAlignment="1">
      <alignment wrapText="1"/>
    </xf>
    <xf numFmtId="4" fontId="8" fillId="6" borderId="0" xfId="0" applyNumberFormat="1" applyFont="1" applyFill="1" applyBorder="1" applyAlignment="1">
      <alignment wrapText="1"/>
    </xf>
    <xf numFmtId="0" fontId="8" fillId="6" borderId="0" xfId="0" applyFont="1" applyFill="1" applyBorder="1" applyAlignment="1">
      <alignment wrapText="1"/>
    </xf>
    <xf numFmtId="4" fontId="7" fillId="6" borderId="0" xfId="0" applyNumberFormat="1" applyFont="1" applyFill="1" applyBorder="1" applyAlignment="1">
      <alignment wrapText="1"/>
    </xf>
    <xf numFmtId="4" fontId="7" fillId="6" borderId="9" xfId="0" applyNumberFormat="1" applyFont="1" applyFill="1" applyBorder="1" applyAlignment="1">
      <alignment wrapText="1"/>
    </xf>
    <xf numFmtId="0" fontId="7" fillId="6" borderId="9" xfId="0" applyFont="1" applyFill="1" applyBorder="1" applyAlignment="1">
      <alignment wrapText="1"/>
    </xf>
    <xf numFmtId="43" fontId="7" fillId="6" borderId="9" xfId="1" applyFont="1" applyFill="1" applyBorder="1" applyAlignment="1">
      <alignment wrapText="1"/>
    </xf>
    <xf numFmtId="0" fontId="5" fillId="6" borderId="20" xfId="0" applyFont="1" applyFill="1" applyBorder="1" applyAlignment="1">
      <alignment horizontal="justify" vertical="center" wrapText="1"/>
    </xf>
    <xf numFmtId="0" fontId="7" fillId="6" borderId="0" xfId="0" applyFont="1" applyFill="1" applyAlignment="1">
      <alignment horizontal="right"/>
    </xf>
    <xf numFmtId="0" fontId="7" fillId="6" borderId="0" xfId="0" applyFont="1" applyFill="1" applyAlignment="1">
      <alignment horizontal="right" wrapText="1"/>
    </xf>
    <xf numFmtId="0" fontId="7" fillId="6" borderId="0" xfId="0" applyFont="1" applyFill="1" applyBorder="1" applyAlignment="1">
      <alignment horizontal="right" wrapText="1"/>
    </xf>
    <xf numFmtId="0" fontId="7" fillId="6" borderId="9" xfId="0" applyFont="1" applyFill="1" applyBorder="1" applyAlignment="1">
      <alignment horizontal="right"/>
    </xf>
    <xf numFmtId="43" fontId="8" fillId="6" borderId="21" xfId="0" applyNumberFormat="1" applyFont="1" applyFill="1" applyBorder="1"/>
    <xf numFmtId="0" fontId="7" fillId="6" borderId="9" xfId="0" applyFont="1" applyFill="1" applyBorder="1" applyAlignment="1">
      <alignment horizontal="right" wrapText="1"/>
    </xf>
    <xf numFmtId="0" fontId="7" fillId="6" borderId="9" xfId="0" applyNumberFormat="1" applyFont="1" applyFill="1" applyBorder="1" applyAlignment="1">
      <alignment wrapText="1"/>
    </xf>
    <xf numFmtId="4" fontId="7" fillId="6" borderId="9" xfId="0" applyNumberFormat="1" applyFont="1" applyFill="1" applyBorder="1" applyAlignment="1">
      <alignment horizontal="right" wrapText="1"/>
    </xf>
    <xf numFmtId="43" fontId="7" fillId="6" borderId="9" xfId="1" applyFont="1" applyFill="1" applyBorder="1"/>
    <xf numFmtId="0" fontId="8" fillId="6" borderId="9" xfId="0" applyFont="1" applyFill="1" applyBorder="1" applyAlignment="1">
      <alignment horizontal="right" wrapText="1"/>
    </xf>
    <xf numFmtId="0" fontId="8" fillId="6" borderId="9" xfId="0" applyFont="1" applyFill="1" applyBorder="1"/>
    <xf numFmtId="0" fontId="8" fillId="6" borderId="9" xfId="0" applyFont="1" applyFill="1" applyBorder="1" applyAlignment="1">
      <alignment horizontal="right"/>
    </xf>
    <xf numFmtId="43" fontId="7" fillId="6" borderId="9" xfId="1" applyFont="1" applyFill="1" applyBorder="1" applyAlignment="1">
      <alignment horizontal="right"/>
    </xf>
    <xf numFmtId="0" fontId="9" fillId="6" borderId="9" xfId="0" applyFont="1" applyFill="1" applyBorder="1" applyAlignment="1">
      <alignment wrapText="1"/>
    </xf>
    <xf numFmtId="0" fontId="5" fillId="11" borderId="9" xfId="0" applyFont="1" applyFill="1" applyBorder="1" applyAlignment="1">
      <alignment horizontal="justify" vertical="center" wrapText="1"/>
    </xf>
    <xf numFmtId="43" fontId="8" fillId="6" borderId="9" xfId="1" applyFont="1" applyFill="1" applyBorder="1" applyAlignment="1">
      <alignment horizontal="right" wrapText="1"/>
    </xf>
    <xf numFmtId="43" fontId="8" fillId="6" borderId="9" xfId="1" applyFont="1" applyFill="1" applyBorder="1"/>
    <xf numFmtId="0" fontId="7" fillId="0" borderId="0" xfId="0" applyFont="1" applyFill="1" applyBorder="1"/>
    <xf numFmtId="0" fontId="7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4" fontId="11" fillId="0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4" fontId="12" fillId="0" borderId="0" xfId="0" applyNumberFormat="1" applyFont="1" applyFill="1" applyBorder="1" applyAlignment="1">
      <alignment horizontal="right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vertical="center" wrapText="1"/>
    </xf>
    <xf numFmtId="4" fontId="11" fillId="8" borderId="9" xfId="0" applyNumberFormat="1" applyFont="1" applyFill="1" applyBorder="1" applyAlignment="1">
      <alignment horizontal="right" vertical="center" wrapText="1"/>
    </xf>
    <xf numFmtId="0" fontId="12" fillId="0" borderId="12" xfId="0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right" vertical="center" wrapText="1"/>
    </xf>
    <xf numFmtId="4" fontId="12" fillId="6" borderId="9" xfId="0" applyNumberFormat="1" applyFont="1" applyFill="1" applyBorder="1" applyAlignment="1">
      <alignment horizontal="right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vertical="center" wrapText="1"/>
    </xf>
    <xf numFmtId="0" fontId="12" fillId="6" borderId="9" xfId="0" applyFont="1" applyFill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vertical="center" wrapText="1"/>
    </xf>
    <xf numFmtId="43" fontId="12" fillId="6" borderId="9" xfId="0" applyNumberFormat="1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vertical="center" wrapText="1"/>
    </xf>
    <xf numFmtId="4" fontId="12" fillId="5" borderId="9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vertical="center" wrapText="1"/>
    </xf>
    <xf numFmtId="4" fontId="11" fillId="9" borderId="14" xfId="0" applyNumberFormat="1" applyFont="1" applyFill="1" applyBorder="1" applyAlignment="1">
      <alignment horizontal="right" vertical="center" wrapText="1"/>
    </xf>
    <xf numFmtId="0" fontId="11" fillId="7" borderId="9" xfId="0" applyFont="1" applyFill="1" applyBorder="1" applyAlignment="1">
      <alignment horizontal="center" vertical="center" wrapText="1"/>
    </xf>
    <xf numFmtId="43" fontId="14" fillId="6" borderId="17" xfId="1" applyFont="1" applyFill="1" applyBorder="1" applyAlignment="1">
      <alignment horizontal="justify" vertical="center" wrapText="1"/>
    </xf>
    <xf numFmtId="4" fontId="7" fillId="0" borderId="0" xfId="0" applyNumberFormat="1" applyFont="1"/>
    <xf numFmtId="4" fontId="0" fillId="0" borderId="0" xfId="0" applyNumberFormat="1"/>
    <xf numFmtId="0" fontId="4" fillId="0" borderId="6" xfId="0" applyFont="1" applyBorder="1" applyAlignment="1">
      <alignment horizontal="justify" vertical="center" wrapText="1" shrinkToFit="1"/>
    </xf>
    <xf numFmtId="0" fontId="4" fillId="2" borderId="5" xfId="0" applyFont="1" applyFill="1" applyBorder="1" applyAlignment="1">
      <alignment horizontal="justify" vertical="center" wrapText="1" shrinkToFit="1"/>
    </xf>
    <xf numFmtId="0" fontId="4" fillId="0" borderId="5" xfId="0" applyFont="1" applyBorder="1" applyAlignment="1">
      <alignment horizontal="justify" vertical="center" wrapText="1" shrinkToFit="1"/>
    </xf>
    <xf numFmtId="0" fontId="4" fillId="2" borderId="6" xfId="0" applyFont="1" applyFill="1" applyBorder="1" applyAlignment="1">
      <alignment horizontal="justify" vertical="center" wrapText="1" shrinkToFit="1"/>
    </xf>
    <xf numFmtId="0" fontId="15" fillId="6" borderId="9" xfId="0" applyFont="1" applyFill="1" applyBorder="1"/>
    <xf numFmtId="4" fontId="16" fillId="0" borderId="9" xfId="0" applyNumberFormat="1" applyFont="1" applyFill="1" applyBorder="1" applyAlignment="1">
      <alignment horizontal="right" vertical="center" wrapText="1"/>
    </xf>
    <xf numFmtId="0" fontId="11" fillId="7" borderId="25" xfId="0" applyFont="1" applyFill="1" applyBorder="1" applyAlignment="1">
      <alignment horizontal="center" vertical="center" wrapText="1"/>
    </xf>
    <xf numFmtId="4" fontId="11" fillId="8" borderId="25" xfId="0" applyNumberFormat="1" applyFont="1" applyFill="1" applyBorder="1" applyAlignment="1">
      <alignment horizontal="right" vertical="center" wrapText="1"/>
    </xf>
    <xf numFmtId="4" fontId="12" fillId="6" borderId="25" xfId="0" applyNumberFormat="1" applyFont="1" applyFill="1" applyBorder="1" applyAlignment="1">
      <alignment horizontal="right" vertical="center" wrapText="1"/>
    </xf>
    <xf numFmtId="4" fontId="11" fillId="5" borderId="25" xfId="0" applyNumberFormat="1" applyFont="1" applyFill="1" applyBorder="1" applyAlignment="1">
      <alignment horizontal="right" vertical="center" wrapText="1"/>
    </xf>
    <xf numFmtId="4" fontId="11" fillId="9" borderId="22" xfId="0" applyNumberFormat="1" applyFont="1" applyFill="1" applyBorder="1" applyAlignment="1">
      <alignment horizontal="right" vertical="center" wrapText="1"/>
    </xf>
    <xf numFmtId="43" fontId="12" fillId="6" borderId="25" xfId="1" applyFont="1" applyFill="1" applyBorder="1" applyAlignment="1">
      <alignment horizontal="right" vertical="center" wrapText="1"/>
    </xf>
    <xf numFmtId="43" fontId="12" fillId="5" borderId="25" xfId="1" applyFont="1" applyFill="1" applyBorder="1" applyAlignment="1">
      <alignment horizontal="right" vertical="center" wrapText="1"/>
    </xf>
    <xf numFmtId="43" fontId="4" fillId="5" borderId="25" xfId="1" applyFont="1" applyFill="1" applyBorder="1" applyAlignment="1">
      <alignment horizontal="right" vertical="center" wrapText="1"/>
    </xf>
    <xf numFmtId="43" fontId="4" fillId="6" borderId="25" xfId="1" applyFont="1" applyFill="1" applyBorder="1" applyAlignment="1">
      <alignment horizontal="right" vertical="center" wrapText="1"/>
    </xf>
    <xf numFmtId="0" fontId="13" fillId="6" borderId="9" xfId="0" applyFont="1" applyFill="1" applyBorder="1" applyAlignment="1">
      <alignment vertical="center" wrapText="1"/>
    </xf>
    <xf numFmtId="164" fontId="7" fillId="0" borderId="0" xfId="0" applyNumberFormat="1" applyFont="1"/>
    <xf numFmtId="0" fontId="11" fillId="0" borderId="0" xfId="0" applyFont="1" applyFill="1" applyBorder="1" applyAlignment="1">
      <alignment horizontal="center" vertical="center" wrapText="1"/>
    </xf>
    <xf numFmtId="165" fontId="7" fillId="0" borderId="0" xfId="0" applyNumberFormat="1" applyFont="1"/>
    <xf numFmtId="0" fontId="3" fillId="7" borderId="9" xfId="0" applyFont="1" applyFill="1" applyBorder="1" applyAlignment="1">
      <alignment horizontal="center" vertical="center" wrapText="1"/>
    </xf>
    <xf numFmtId="0" fontId="3" fillId="7" borderId="25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vertical="center" wrapText="1"/>
    </xf>
    <xf numFmtId="4" fontId="3" fillId="8" borderId="9" xfId="0" applyNumberFormat="1" applyFont="1" applyFill="1" applyBorder="1" applyAlignment="1">
      <alignment horizontal="right" vertical="center" wrapText="1"/>
    </xf>
    <xf numFmtId="4" fontId="3" fillId="8" borderId="25" xfId="0" applyNumberFormat="1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11" borderId="9" xfId="0" applyFont="1" applyFill="1" applyBorder="1" applyAlignment="1">
      <alignment horizontal="justify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6" borderId="25" xfId="0" applyNumberFormat="1" applyFont="1" applyFill="1" applyBorder="1" applyAlignment="1">
      <alignment horizontal="right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vertical="center" wrapText="1"/>
    </xf>
    <xf numFmtId="4" fontId="4" fillId="5" borderId="9" xfId="0" applyNumberFormat="1" applyFont="1" applyFill="1" applyBorder="1" applyAlignment="1">
      <alignment horizontal="right" vertical="center" wrapText="1"/>
    </xf>
    <xf numFmtId="4" fontId="3" fillId="5" borderId="25" xfId="0" applyNumberFormat="1" applyFont="1" applyFill="1" applyBorder="1" applyAlignment="1">
      <alignment horizontal="right" vertical="center" wrapText="1"/>
    </xf>
    <xf numFmtId="0" fontId="4" fillId="6" borderId="9" xfId="0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43" fontId="4" fillId="6" borderId="9" xfId="0" applyNumberFormat="1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vertical="center" wrapText="1"/>
    </xf>
    <xf numFmtId="4" fontId="4" fillId="6" borderId="9" xfId="0" applyNumberFormat="1" applyFont="1" applyFill="1" applyBorder="1" applyAlignment="1">
      <alignment horizontal="right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9" fillId="6" borderId="9" xfId="0" applyFont="1" applyFill="1" applyBorder="1"/>
    <xf numFmtId="0" fontId="17" fillId="5" borderId="9" xfId="0" applyFont="1" applyFill="1" applyBorder="1" applyAlignment="1">
      <alignment vertical="center" wrapText="1"/>
    </xf>
    <xf numFmtId="4" fontId="3" fillId="9" borderId="14" xfId="0" applyNumberFormat="1" applyFont="1" applyFill="1" applyBorder="1" applyAlignment="1">
      <alignment horizontal="right" vertical="center" wrapText="1"/>
    </xf>
    <xf numFmtId="4" fontId="3" fillId="9" borderId="22" xfId="0" applyNumberFormat="1" applyFont="1" applyFill="1" applyBorder="1" applyAlignment="1">
      <alignment horizontal="right" vertical="center" wrapText="1"/>
    </xf>
    <xf numFmtId="3" fontId="8" fillId="6" borderId="9" xfId="0" applyNumberFormat="1" applyFont="1" applyFill="1" applyBorder="1" applyAlignment="1">
      <alignment horizontal="right"/>
    </xf>
    <xf numFmtId="4" fontId="4" fillId="0" borderId="27" xfId="0" applyNumberFormat="1" applyFont="1" applyBorder="1" applyAlignment="1">
      <alignment horizontal="right" vertical="center" shrinkToFit="1"/>
    </xf>
    <xf numFmtId="4" fontId="4" fillId="2" borderId="28" xfId="0" applyNumberFormat="1" applyFont="1" applyFill="1" applyBorder="1" applyAlignment="1">
      <alignment horizontal="right" vertical="center" shrinkToFit="1"/>
    </xf>
    <xf numFmtId="4" fontId="4" fillId="0" borderId="28" xfId="0" applyNumberFormat="1" applyFont="1" applyBorder="1" applyAlignment="1">
      <alignment horizontal="right" vertical="center" shrinkToFit="1"/>
    </xf>
    <xf numFmtId="4" fontId="4" fillId="2" borderId="27" xfId="0" applyNumberFormat="1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7" fillId="12" borderId="0" xfId="0" applyFont="1" applyFill="1"/>
    <xf numFmtId="0" fontId="7" fillId="13" borderId="0" xfId="0" applyFont="1" applyFill="1"/>
    <xf numFmtId="0" fontId="7" fillId="14" borderId="0" xfId="0" applyFont="1" applyFill="1"/>
    <xf numFmtId="0" fontId="7" fillId="15" borderId="0" xfId="0" applyFont="1" applyFill="1"/>
    <xf numFmtId="0" fontId="7" fillId="16" borderId="0" xfId="0" applyFont="1" applyFill="1"/>
    <xf numFmtId="0" fontId="7" fillId="17" borderId="0" xfId="0" applyFont="1" applyFill="1"/>
    <xf numFmtId="43" fontId="7" fillId="0" borderId="0" xfId="0" applyNumberFormat="1" applyFont="1"/>
    <xf numFmtId="0" fontId="4" fillId="2" borderId="5" xfId="0" applyNumberFormat="1" applyFont="1" applyFill="1" applyBorder="1" applyAlignment="1">
      <alignment horizontal="center" vertical="center" wrapText="1"/>
    </xf>
    <xf numFmtId="166" fontId="4" fillId="2" borderId="5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43" fontId="3" fillId="2" borderId="5" xfId="1" applyFont="1" applyFill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9" xfId="0" applyBorder="1"/>
    <xf numFmtId="0" fontId="7" fillId="0" borderId="9" xfId="0" applyFont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43" fontId="7" fillId="0" borderId="9" xfId="1" applyFont="1" applyBorder="1" applyAlignment="1">
      <alignment horizontal="center"/>
    </xf>
    <xf numFmtId="0" fontId="0" fillId="0" borderId="0" xfId="0" applyBorder="1" applyAlignment="1"/>
    <xf numFmtId="0" fontId="7" fillId="0" borderId="26" xfId="0" applyFont="1" applyFill="1" applyBorder="1" applyAlignment="1">
      <alignment horizontal="center"/>
    </xf>
    <xf numFmtId="43" fontId="0" fillId="0" borderId="9" xfId="0" applyNumberFormat="1" applyBorder="1"/>
    <xf numFmtId="43" fontId="0" fillId="0" borderId="0" xfId="1" applyFont="1"/>
    <xf numFmtId="0" fontId="0" fillId="5" borderId="0" xfId="0" applyFill="1"/>
    <xf numFmtId="0" fontId="0" fillId="6" borderId="0" xfId="0" applyFill="1"/>
    <xf numFmtId="2" fontId="7" fillId="6" borderId="9" xfId="0" applyNumberFormat="1" applyFont="1" applyFill="1" applyBorder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19" fillId="0" borderId="16" xfId="0" applyFont="1" applyFill="1" applyBorder="1" applyAlignment="1">
      <alignment horizontal="justify" vertical="center" wrapText="1"/>
    </xf>
    <xf numFmtId="43" fontId="19" fillId="0" borderId="9" xfId="1" applyFont="1" applyFill="1" applyBorder="1" applyAlignment="1">
      <alignment horizontal="center" vertical="center" wrapText="1"/>
    </xf>
    <xf numFmtId="43" fontId="19" fillId="0" borderId="9" xfId="1" applyFont="1" applyFill="1" applyBorder="1" applyAlignment="1">
      <alignment horizontal="justify" vertical="center" wrapText="1"/>
    </xf>
    <xf numFmtId="43" fontId="19" fillId="0" borderId="17" xfId="1" applyFont="1" applyFill="1" applyBorder="1" applyAlignment="1">
      <alignment horizontal="justify" vertical="center" wrapText="1"/>
    </xf>
    <xf numFmtId="43" fontId="7" fillId="6" borderId="0" xfId="0" applyNumberFormat="1" applyFont="1" applyFill="1"/>
    <xf numFmtId="43" fontId="3" fillId="2" borderId="5" xfId="0" applyNumberFormat="1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right" vertical="center" wrapText="1"/>
    </xf>
    <xf numFmtId="0" fontId="3" fillId="9" borderId="14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right" vertical="center" wrapText="1"/>
    </xf>
    <xf numFmtId="0" fontId="11" fillId="9" borderId="14" xfId="0" applyFont="1" applyFill="1" applyBorder="1" applyAlignment="1">
      <alignment horizontal="right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0" fillId="0" borderId="9" xfId="0" applyBorder="1" applyAlignment="1"/>
    <xf numFmtId="4" fontId="0" fillId="0" borderId="9" xfId="0" applyNumberFormat="1" applyBorder="1" applyAlignment="1"/>
    <xf numFmtId="0" fontId="0" fillId="0" borderId="9" xfId="0" applyBorder="1" applyAlignment="1">
      <alignment wrapText="1"/>
    </xf>
  </cellXfs>
  <cellStyles count="2">
    <cellStyle name="Millares" xfId="1" builtinId="3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theme="0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theme="0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none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none">
          <fgColor indexed="64"/>
          <bgColor theme="0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none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theme="0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Tabla1" displayName="Tabla1" ref="D7:H24" totalsRowShown="0" headerRowDxfId="9" dataDxfId="7" headerRowBorderDxfId="8" tableBorderDxfId="6" totalsRowBorderDxfId="5">
  <autoFilter ref="D7:H24"/>
  <tableColumns count="5">
    <tableColumn id="1" name="Personal " dataDxfId="4"/>
    <tableColumn id="2" name="Cantidad " dataDxfId="3"/>
    <tableColumn id="3" name="Importe Mensual EUROS" dataDxfId="2"/>
    <tableColumn id="4" name="Cantidad de meses" dataDxfId="1"/>
    <tableColumn id="5" name="Total EUROS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opLeftCell="B4" zoomScaleNormal="100" workbookViewId="0">
      <selection activeCell="I7" sqref="I7"/>
    </sheetView>
  </sheetViews>
  <sheetFormatPr baseColWidth="10" defaultColWidth="11.42578125" defaultRowHeight="15" x14ac:dyDescent="0.25"/>
  <cols>
    <col min="1" max="2" width="11.42578125" style="81"/>
    <col min="3" max="3" width="13.85546875" style="81" bestFit="1" customWidth="1"/>
    <col min="4" max="5" width="11.42578125" style="81"/>
    <col min="6" max="6" width="32.28515625" style="81" bestFit="1" customWidth="1"/>
    <col min="7" max="7" width="13.5703125" style="81" bestFit="1" customWidth="1"/>
    <col min="8" max="8" width="12.42578125" style="81" bestFit="1" customWidth="1"/>
    <col min="9" max="9" width="15.42578125" style="81" customWidth="1"/>
    <col min="10" max="10" width="11.42578125" style="81"/>
    <col min="11" max="11" width="14.140625" style="81" bestFit="1" customWidth="1"/>
    <col min="12" max="13" width="11.42578125" style="81" customWidth="1"/>
    <col min="14" max="14" width="13.28515625" style="81" customWidth="1"/>
    <col min="15" max="15" width="11.42578125" style="81" customWidth="1"/>
    <col min="16" max="16384" width="11.42578125" style="81"/>
  </cols>
  <sheetData>
    <row r="1" spans="1:10" ht="90" customHeight="1" x14ac:dyDescent="0.25">
      <c r="A1" s="80"/>
      <c r="B1" s="215"/>
      <c r="C1" s="215"/>
      <c r="D1" s="215"/>
      <c r="E1" s="215"/>
      <c r="F1" s="80"/>
      <c r="G1" s="80"/>
      <c r="H1" s="80"/>
    </row>
    <row r="2" spans="1:10" x14ac:dyDescent="0.25">
      <c r="A2" s="80"/>
      <c r="B2" s="216"/>
      <c r="C2" s="216"/>
      <c r="D2" s="133"/>
      <c r="E2" s="133"/>
      <c r="F2" s="80"/>
      <c r="G2" s="80"/>
      <c r="H2" s="80"/>
    </row>
    <row r="3" spans="1:10" ht="15.75" thickBot="1" x14ac:dyDescent="0.3">
      <c r="A3" s="80"/>
      <c r="B3" s="216"/>
      <c r="C3" s="216"/>
      <c r="D3" s="133"/>
      <c r="E3" s="133"/>
      <c r="F3" s="80"/>
      <c r="G3" s="80"/>
      <c r="H3" s="80"/>
    </row>
    <row r="4" spans="1:10" ht="105" customHeight="1" x14ac:dyDescent="0.25">
      <c r="A4" s="80"/>
      <c r="B4" s="133"/>
      <c r="C4" s="83"/>
      <c r="D4" s="84"/>
      <c r="E4" s="217" t="s">
        <v>284</v>
      </c>
      <c r="F4" s="218"/>
      <c r="G4" s="218"/>
      <c r="H4" s="218"/>
      <c r="I4" s="219"/>
    </row>
    <row r="5" spans="1:10" ht="40.5" customHeight="1" x14ac:dyDescent="0.25">
      <c r="A5" s="80"/>
      <c r="B5" s="85"/>
      <c r="C5" s="86"/>
      <c r="D5" s="87"/>
      <c r="E5" s="220" t="s">
        <v>286</v>
      </c>
      <c r="F5" s="221" t="s">
        <v>268</v>
      </c>
      <c r="G5" s="135">
        <v>2015</v>
      </c>
      <c r="H5" s="135">
        <v>2016</v>
      </c>
      <c r="I5" s="136" t="s">
        <v>269</v>
      </c>
    </row>
    <row r="6" spans="1:10" x14ac:dyDescent="0.25">
      <c r="A6" s="80"/>
      <c r="B6" s="85"/>
      <c r="C6" s="86"/>
      <c r="D6" s="87"/>
      <c r="E6" s="220"/>
      <c r="F6" s="221"/>
      <c r="G6" s="135" t="s">
        <v>44</v>
      </c>
      <c r="H6" s="135" t="s">
        <v>44</v>
      </c>
      <c r="I6" s="136" t="s">
        <v>44</v>
      </c>
    </row>
    <row r="7" spans="1:10" x14ac:dyDescent="0.25">
      <c r="A7" s="80"/>
      <c r="B7" s="85"/>
      <c r="C7" s="86"/>
      <c r="D7" s="87"/>
      <c r="E7" s="137">
        <v>1</v>
      </c>
      <c r="F7" s="138" t="s">
        <v>270</v>
      </c>
      <c r="G7" s="139">
        <f>SUM(G8:G23)</f>
        <v>353900</v>
      </c>
      <c r="H7" s="139">
        <f>SUM(H8:H23)</f>
        <v>309100</v>
      </c>
      <c r="I7" s="140">
        <f>SUM(I8:I23)</f>
        <v>663000</v>
      </c>
      <c r="J7" s="114"/>
    </row>
    <row r="8" spans="1:10" x14ac:dyDescent="0.25">
      <c r="A8" s="80"/>
      <c r="B8" s="85"/>
      <c r="C8" s="86"/>
      <c r="D8" s="87"/>
      <c r="E8" s="141" t="s">
        <v>45</v>
      </c>
      <c r="F8" s="142" t="str">
        <f>Tabla1[[#This Row],[Personal ]]</f>
        <v>Coordinador del Programa</v>
      </c>
      <c r="G8" s="143">
        <f>I8/2</f>
        <v>48000</v>
      </c>
      <c r="H8" s="143">
        <f>I8/2</f>
        <v>48000</v>
      </c>
      <c r="I8" s="144">
        <f>Tabla1[[#This Row],[Total EUROS]]</f>
        <v>96000</v>
      </c>
      <c r="J8" s="180"/>
    </row>
    <row r="9" spans="1:10" ht="25.5" x14ac:dyDescent="0.25">
      <c r="A9" s="80"/>
      <c r="B9" s="85"/>
      <c r="C9" s="86"/>
      <c r="D9" s="87"/>
      <c r="E9" s="141" t="s">
        <v>46</v>
      </c>
      <c r="F9" s="142" t="str">
        <f>Tabla1[[#This Row],[Personal ]]</f>
        <v>Esp. Monitoreo, evaluación y gestión de información</v>
      </c>
      <c r="G9" s="143">
        <f t="shared" ref="G9:G62" si="0">I9/2</f>
        <v>34800</v>
      </c>
      <c r="H9" s="143">
        <f t="shared" ref="H9:H62" si="1">I9/2</f>
        <v>34800</v>
      </c>
      <c r="I9" s="144">
        <f>Tabla1[[#This Row],[Total EUROS]]</f>
        <v>69600</v>
      </c>
      <c r="J9" s="180"/>
    </row>
    <row r="10" spans="1:10" x14ac:dyDescent="0.25">
      <c r="A10" s="80"/>
      <c r="B10" s="85"/>
      <c r="C10" s="86"/>
      <c r="D10" s="87"/>
      <c r="E10" s="141" t="s">
        <v>47</v>
      </c>
      <c r="F10" s="142" t="str">
        <f>Tabla1[[#This Row],[Personal ]]</f>
        <v>Esp. Técnico</v>
      </c>
      <c r="G10" s="143">
        <f t="shared" si="0"/>
        <v>34800</v>
      </c>
      <c r="H10" s="143">
        <f t="shared" si="1"/>
        <v>34800</v>
      </c>
      <c r="I10" s="144">
        <f>Tabla1[[#This Row],[Total EUROS]]</f>
        <v>69600</v>
      </c>
      <c r="J10" s="180"/>
    </row>
    <row r="11" spans="1:10" x14ac:dyDescent="0.25">
      <c r="A11" s="80"/>
      <c r="B11" s="85"/>
      <c r="C11" s="86"/>
      <c r="D11" s="87"/>
      <c r="E11" s="141" t="s">
        <v>48</v>
      </c>
      <c r="F11" s="142" t="str">
        <f>Tabla1[[#This Row],[Personal ]]</f>
        <v>Administrador</v>
      </c>
      <c r="G11" s="143">
        <f t="shared" si="0"/>
        <v>16800</v>
      </c>
      <c r="H11" s="143">
        <f t="shared" si="1"/>
        <v>16800</v>
      </c>
      <c r="I11" s="144">
        <f>Tabla1[[#This Row],[Total EUROS]]</f>
        <v>33600</v>
      </c>
      <c r="J11" s="180"/>
    </row>
    <row r="12" spans="1:10" x14ac:dyDescent="0.25">
      <c r="A12" s="80"/>
      <c r="B12" s="85"/>
      <c r="C12" s="86"/>
      <c r="D12" s="87"/>
      <c r="E12" s="141" t="s">
        <v>49</v>
      </c>
      <c r="F12" s="142" t="str">
        <f>Tabla1[[#This Row],[Personal ]]</f>
        <v>Asistente contable</v>
      </c>
      <c r="G12" s="143">
        <f t="shared" si="0"/>
        <v>12000</v>
      </c>
      <c r="H12" s="143">
        <f t="shared" si="1"/>
        <v>12000</v>
      </c>
      <c r="I12" s="144">
        <f>Tabla1[[#This Row],[Total EUROS]]</f>
        <v>24000</v>
      </c>
      <c r="J12" s="180"/>
    </row>
    <row r="13" spans="1:10" x14ac:dyDescent="0.25">
      <c r="A13" s="80"/>
      <c r="B13" s="85"/>
      <c r="C13" s="86"/>
      <c r="D13" s="87"/>
      <c r="E13" s="141" t="s">
        <v>50</v>
      </c>
      <c r="F13" s="142" t="str">
        <f>Tabla1[[#This Row],[Personal ]]</f>
        <v>Comunicador</v>
      </c>
      <c r="G13" s="143">
        <f t="shared" si="0"/>
        <v>18000</v>
      </c>
      <c r="H13" s="143">
        <f t="shared" si="1"/>
        <v>18000</v>
      </c>
      <c r="I13" s="144">
        <f>Tabla1[[#This Row],[Total EUROS]]</f>
        <v>36000</v>
      </c>
      <c r="J13" s="180"/>
    </row>
    <row r="14" spans="1:10" x14ac:dyDescent="0.25">
      <c r="A14" s="80"/>
      <c r="B14" s="85"/>
      <c r="C14" s="86"/>
      <c r="D14" s="87"/>
      <c r="E14" s="141" t="s">
        <v>51</v>
      </c>
      <c r="F14" s="142" t="str">
        <f>Tabla1[[#This Row],[Personal ]]</f>
        <v>Secretario(a)</v>
      </c>
      <c r="G14" s="143">
        <f t="shared" si="0"/>
        <v>9600</v>
      </c>
      <c r="H14" s="143">
        <f t="shared" si="1"/>
        <v>9600</v>
      </c>
      <c r="I14" s="144">
        <f>Tabla1[[#This Row],[Total EUROS]]</f>
        <v>19200</v>
      </c>
      <c r="J14" s="180"/>
    </row>
    <row r="15" spans="1:10" x14ac:dyDescent="0.25">
      <c r="A15" s="80"/>
      <c r="B15" s="133"/>
      <c r="C15" s="83"/>
      <c r="D15" s="84"/>
      <c r="E15" s="141" t="s">
        <v>52</v>
      </c>
      <c r="F15" s="142" t="str">
        <f>Tabla1[[#This Row],[Personal ]]</f>
        <v>Asistente de logística y compras</v>
      </c>
      <c r="G15" s="143">
        <f t="shared" si="0"/>
        <v>8400</v>
      </c>
      <c r="H15" s="143">
        <f t="shared" si="1"/>
        <v>8400</v>
      </c>
      <c r="I15" s="144">
        <f>Tabla1[[#This Row],[Total EUROS]]</f>
        <v>16800</v>
      </c>
      <c r="J15" s="180"/>
    </row>
    <row r="16" spans="1:10" x14ac:dyDescent="0.25">
      <c r="A16" s="80"/>
      <c r="B16" s="85"/>
      <c r="C16" s="86"/>
      <c r="D16" s="87"/>
      <c r="E16" s="141" t="s">
        <v>53</v>
      </c>
      <c r="F16" s="142" t="str">
        <f>Tabla1[[#This Row],[Personal ]]</f>
        <v>Coordinadores Unidades Técnicas</v>
      </c>
      <c r="G16" s="143">
        <f t="shared" si="0"/>
        <v>39600</v>
      </c>
      <c r="H16" s="143">
        <f t="shared" si="1"/>
        <v>39600</v>
      </c>
      <c r="I16" s="144">
        <f>Tabla1[[#This Row],[Total EUROS]]</f>
        <v>79200</v>
      </c>
      <c r="J16" s="180"/>
    </row>
    <row r="17" spans="1:11" x14ac:dyDescent="0.25">
      <c r="A17" s="80"/>
      <c r="B17" s="85"/>
      <c r="C17" s="86"/>
      <c r="D17" s="87"/>
      <c r="E17" s="141" t="s">
        <v>54</v>
      </c>
      <c r="F17" s="142" t="str">
        <f>Tabla1[[#This Row],[Personal ]]</f>
        <v>Especialistas Forestales</v>
      </c>
      <c r="G17" s="143">
        <f t="shared" si="0"/>
        <v>16800</v>
      </c>
      <c r="H17" s="143">
        <f t="shared" si="1"/>
        <v>16800</v>
      </c>
      <c r="I17" s="144">
        <f>Tabla1[[#This Row],[Total EUROS]]</f>
        <v>33600</v>
      </c>
      <c r="J17" s="180"/>
    </row>
    <row r="18" spans="1:11" x14ac:dyDescent="0.25">
      <c r="A18" s="80"/>
      <c r="B18" s="85"/>
      <c r="C18" s="86"/>
      <c r="D18" s="87"/>
      <c r="E18" s="141" t="s">
        <v>135</v>
      </c>
      <c r="F18" s="142" t="str">
        <f>Tabla1[[#This Row],[Personal ]]</f>
        <v>Técnicos forestales-agrónomos</v>
      </c>
      <c r="G18" s="143">
        <f t="shared" si="0"/>
        <v>30800</v>
      </c>
      <c r="H18" s="143">
        <f t="shared" si="1"/>
        <v>30800</v>
      </c>
      <c r="I18" s="144">
        <f>Tabla1[[#This Row],[Total EUROS]]</f>
        <v>61600</v>
      </c>
      <c r="J18" s="180"/>
    </row>
    <row r="19" spans="1:11" x14ac:dyDescent="0.25">
      <c r="A19" s="80"/>
      <c r="B19" s="85"/>
      <c r="C19" s="86"/>
      <c r="D19" s="87"/>
      <c r="E19" s="141" t="s">
        <v>136</v>
      </c>
      <c r="F19" s="142" t="str">
        <f>Tabla1[[#This Row],[Personal ]]</f>
        <v>Movilizadores de Campo</v>
      </c>
      <c r="G19" s="143">
        <f>I19</f>
        <v>44800</v>
      </c>
      <c r="H19" s="143"/>
      <c r="I19" s="144">
        <f>Tabla1[[#This Row],[Total EUROS]]</f>
        <v>44800</v>
      </c>
      <c r="J19" s="180"/>
    </row>
    <row r="20" spans="1:11" x14ac:dyDescent="0.25">
      <c r="A20" s="80"/>
      <c r="B20" s="85"/>
      <c r="C20" s="86"/>
      <c r="D20" s="87"/>
      <c r="E20" s="141" t="s">
        <v>137</v>
      </c>
      <c r="F20" s="142" t="str">
        <f>Tabla1[[#This Row],[Personal ]]</f>
        <v>Paratécnico Materos para PFNM</v>
      </c>
      <c r="G20" s="143">
        <f t="shared" si="0"/>
        <v>2700</v>
      </c>
      <c r="H20" s="143">
        <f t="shared" si="1"/>
        <v>2700</v>
      </c>
      <c r="I20" s="144">
        <f>Tabla1[[#This Row],[Total EUROS]]</f>
        <v>5400</v>
      </c>
      <c r="J20" s="180"/>
    </row>
    <row r="21" spans="1:11" ht="25.5" x14ac:dyDescent="0.25">
      <c r="A21" s="80"/>
      <c r="B21" s="85"/>
      <c r="C21" s="86"/>
      <c r="D21" s="87"/>
      <c r="E21" s="141" t="s">
        <v>138</v>
      </c>
      <c r="F21" s="142" t="str">
        <f>Tabla1[[#This Row],[Personal ]]</f>
        <v>Esp. en Leyes y Normas</v>
      </c>
      <c r="G21" s="143">
        <f t="shared" si="0"/>
        <v>8000</v>
      </c>
      <c r="H21" s="143">
        <f t="shared" si="1"/>
        <v>8000</v>
      </c>
      <c r="I21" s="144">
        <f>Tabla1[[#This Row],[Total EUROS]]</f>
        <v>16000</v>
      </c>
      <c r="J21" s="180"/>
    </row>
    <row r="22" spans="1:11" ht="29.25" customHeight="1" x14ac:dyDescent="0.25">
      <c r="A22" s="80"/>
      <c r="B22" s="85"/>
      <c r="C22" s="86"/>
      <c r="D22" s="87"/>
      <c r="E22" s="141" t="s">
        <v>139</v>
      </c>
      <c r="F22" s="142" t="str">
        <f>Tabla1[[#This Row],[Personal ]]</f>
        <v>Esp. en Transformación y Comercialización</v>
      </c>
      <c r="G22" s="143">
        <f t="shared" si="0"/>
        <v>14400</v>
      </c>
      <c r="H22" s="143">
        <f t="shared" si="1"/>
        <v>14400</v>
      </c>
      <c r="I22" s="144">
        <f>Tabla1[[#This Row],[Total EUROS]]</f>
        <v>28800</v>
      </c>
      <c r="J22" s="180"/>
    </row>
    <row r="23" spans="1:11" ht="29.25" customHeight="1" x14ac:dyDescent="0.25">
      <c r="A23" s="80"/>
      <c r="B23" s="85"/>
      <c r="C23" s="86"/>
      <c r="D23" s="87"/>
      <c r="E23" s="141">
        <v>1.1599999999999999</v>
      </c>
      <c r="F23" s="142" t="str">
        <f>Tabla1[[#This Row],[Personal ]]</f>
        <v>Esp. en For. Org. y Des. Cap.</v>
      </c>
      <c r="G23" s="143">
        <f t="shared" si="0"/>
        <v>14400</v>
      </c>
      <c r="H23" s="143">
        <f t="shared" si="1"/>
        <v>14400</v>
      </c>
      <c r="I23" s="144">
        <f>Tabla1[[#This Row],[Total EUROS]]</f>
        <v>28800</v>
      </c>
      <c r="J23" s="180"/>
    </row>
    <row r="24" spans="1:11" x14ac:dyDescent="0.25">
      <c r="A24" s="80"/>
      <c r="B24" s="85"/>
      <c r="C24" s="86"/>
      <c r="D24" s="87"/>
      <c r="E24" s="145">
        <v>2</v>
      </c>
      <c r="F24" s="146" t="s">
        <v>206</v>
      </c>
      <c r="G24" s="147">
        <f>SUM(G25:G62)</f>
        <v>212610</v>
      </c>
      <c r="H24" s="147">
        <f>SUM(H25:H62)</f>
        <v>104390</v>
      </c>
      <c r="I24" s="148">
        <f>SUM(I25:I62)</f>
        <v>317000</v>
      </c>
    </row>
    <row r="25" spans="1:11" ht="15" customHeight="1" x14ac:dyDescent="0.25">
      <c r="A25" s="80"/>
      <c r="B25" s="85"/>
      <c r="C25" s="86"/>
      <c r="D25" s="87"/>
      <c r="E25" s="141" t="s">
        <v>55</v>
      </c>
      <c r="F25" s="149" t="str">
        <f>'Hoja de Calculo '!D31</f>
        <v>Alquiler oficinas</v>
      </c>
      <c r="G25" s="143">
        <f t="shared" si="0"/>
        <v>18600</v>
      </c>
      <c r="H25" s="143">
        <f t="shared" si="1"/>
        <v>18600</v>
      </c>
      <c r="I25" s="144">
        <f>'Hoja de Calculo '!I31</f>
        <v>37200</v>
      </c>
      <c r="J25" s="181"/>
      <c r="K25" s="183">
        <f>SUM(I25:I33)+SUM(I37:I39)+I61</f>
        <v>119180</v>
      </c>
    </row>
    <row r="26" spans="1:11" x14ac:dyDescent="0.25">
      <c r="A26" s="80"/>
      <c r="B26" s="85"/>
      <c r="C26" s="86"/>
      <c r="D26" s="87"/>
      <c r="E26" s="141" t="s">
        <v>56</v>
      </c>
      <c r="F26" s="150" t="str">
        <f>'Hoja de Calculo '!D34</f>
        <v>Electricidad</v>
      </c>
      <c r="G26" s="143">
        <f t="shared" si="0"/>
        <v>1080</v>
      </c>
      <c r="H26" s="143">
        <f t="shared" si="1"/>
        <v>1080</v>
      </c>
      <c r="I26" s="144">
        <f>'Hoja de Calculo '!I35</f>
        <v>2160</v>
      </c>
      <c r="J26" s="181"/>
    </row>
    <row r="27" spans="1:11" x14ac:dyDescent="0.25">
      <c r="A27" s="80"/>
      <c r="B27" s="85"/>
      <c r="C27" s="86"/>
      <c r="D27" s="87"/>
      <c r="E27" s="141" t="s">
        <v>57</v>
      </c>
      <c r="F27" s="150" t="str">
        <f>'Hoja de Calculo '!D37</f>
        <v>Acqua</v>
      </c>
      <c r="G27" s="143">
        <f t="shared" si="0"/>
        <v>285</v>
      </c>
      <c r="H27" s="143">
        <f t="shared" si="1"/>
        <v>285</v>
      </c>
      <c r="I27" s="144">
        <f>'Hoja de Calculo '!H39</f>
        <v>570</v>
      </c>
      <c r="J27" s="181"/>
    </row>
    <row r="28" spans="1:11" x14ac:dyDescent="0.25">
      <c r="A28" s="80"/>
      <c r="B28" s="85"/>
      <c r="C28" s="86"/>
      <c r="D28" s="87"/>
      <c r="E28" s="151" t="s">
        <v>59</v>
      </c>
      <c r="F28" s="149" t="str">
        <f>'Hoja de Calculo '!D41</f>
        <v>Limpieza</v>
      </c>
      <c r="G28" s="143">
        <f t="shared" si="0"/>
        <v>325</v>
      </c>
      <c r="H28" s="143">
        <f t="shared" si="1"/>
        <v>325</v>
      </c>
      <c r="I28" s="144">
        <f>'Hoja de Calculo '!H47</f>
        <v>650</v>
      </c>
      <c r="J28" s="181"/>
    </row>
    <row r="29" spans="1:11" x14ac:dyDescent="0.25">
      <c r="A29" s="80"/>
      <c r="B29" s="85"/>
      <c r="C29" s="86"/>
      <c r="D29" s="87"/>
      <c r="E29" s="151" t="s">
        <v>60</v>
      </c>
      <c r="F29" s="149" t="str">
        <f>'Hoja de Calculo '!D50</f>
        <v>Telefono</v>
      </c>
      <c r="G29" s="143">
        <f t="shared" si="0"/>
        <v>750</v>
      </c>
      <c r="H29" s="143">
        <f t="shared" si="1"/>
        <v>750</v>
      </c>
      <c r="I29" s="144">
        <f>'Hoja de Calculo '!H55</f>
        <v>1500</v>
      </c>
      <c r="J29" s="181"/>
    </row>
    <row r="30" spans="1:11" x14ac:dyDescent="0.25">
      <c r="A30" s="80"/>
      <c r="B30" s="85"/>
      <c r="C30" s="86"/>
      <c r="D30" s="87"/>
      <c r="E30" s="151" t="s">
        <v>62</v>
      </c>
      <c r="F30" s="149" t="str">
        <f>'Hoja de Calculo '!D58</f>
        <v>Celular-Oficina La Paz</v>
      </c>
      <c r="G30" s="143">
        <f t="shared" si="0"/>
        <v>3150</v>
      </c>
      <c r="H30" s="143">
        <f t="shared" si="1"/>
        <v>3150</v>
      </c>
      <c r="I30" s="144">
        <f>'Hoja de Calculo '!H59</f>
        <v>6300</v>
      </c>
      <c r="J30" s="181"/>
    </row>
    <row r="31" spans="1:11" x14ac:dyDescent="0.25">
      <c r="A31" s="80"/>
      <c r="B31" s="85"/>
      <c r="C31" s="86"/>
      <c r="D31" s="87"/>
      <c r="E31" s="151" t="s">
        <v>63</v>
      </c>
      <c r="F31" s="149" t="str">
        <f>'Hoja de Calculo '!D62</f>
        <v>Internet</v>
      </c>
      <c r="G31" s="143">
        <f t="shared" si="0"/>
        <v>4250</v>
      </c>
      <c r="H31" s="143">
        <f t="shared" si="1"/>
        <v>4250</v>
      </c>
      <c r="I31" s="144">
        <f>'Hoja de Calculo '!H67</f>
        <v>8500</v>
      </c>
      <c r="J31" s="181"/>
    </row>
    <row r="32" spans="1:11" x14ac:dyDescent="0.25">
      <c r="A32" s="80"/>
      <c r="B32" s="85"/>
      <c r="C32" s="86"/>
      <c r="D32" s="87"/>
      <c r="E32" s="141" t="s">
        <v>65</v>
      </c>
      <c r="F32" s="150" t="str">
        <f>'Hoja de Calculo '!D70</f>
        <v>Correo</v>
      </c>
      <c r="G32" s="143">
        <f t="shared" si="0"/>
        <v>550</v>
      </c>
      <c r="H32" s="143">
        <f t="shared" si="1"/>
        <v>550</v>
      </c>
      <c r="I32" s="144">
        <f>'Hoja de Calculo '!H75</f>
        <v>1100</v>
      </c>
      <c r="J32" s="181"/>
    </row>
    <row r="33" spans="1:11" x14ac:dyDescent="0.25">
      <c r="A33" s="80"/>
      <c r="B33" s="85"/>
      <c r="C33" s="86"/>
      <c r="D33" s="87"/>
      <c r="E33" s="141" t="s">
        <v>66</v>
      </c>
      <c r="F33" s="150" t="str">
        <f>'Hoja de Calculo '!D78</f>
        <v>Material de Oficina</v>
      </c>
      <c r="G33" s="143">
        <f t="shared" si="0"/>
        <v>6000</v>
      </c>
      <c r="H33" s="143">
        <f t="shared" si="1"/>
        <v>6000</v>
      </c>
      <c r="I33" s="144">
        <f>'Hoja de Calculo '!H83</f>
        <v>12000</v>
      </c>
      <c r="J33" s="181"/>
    </row>
    <row r="34" spans="1:11" x14ac:dyDescent="0.25">
      <c r="A34" s="80"/>
      <c r="B34" s="85"/>
      <c r="C34" s="86"/>
      <c r="D34" s="87"/>
      <c r="E34" s="141" t="s">
        <v>67</v>
      </c>
      <c r="F34" s="149" t="str">
        <f>'Hoja de Calculo '!D86</f>
        <v>Carburante</v>
      </c>
      <c r="G34" s="143">
        <f t="shared" si="0"/>
        <v>12000</v>
      </c>
      <c r="H34" s="143">
        <f t="shared" si="1"/>
        <v>12000</v>
      </c>
      <c r="I34" s="144">
        <f>'Hoja de Calculo '!H91</f>
        <v>24000</v>
      </c>
      <c r="J34" s="177"/>
    </row>
    <row r="35" spans="1:11" ht="15" customHeight="1" x14ac:dyDescent="0.25">
      <c r="A35" s="80"/>
      <c r="B35" s="85"/>
      <c r="C35" s="86"/>
      <c r="D35" s="87"/>
      <c r="E35" s="141" t="s">
        <v>68</v>
      </c>
      <c r="F35" s="152" t="str">
        <f>'Hoja de Calculo '!D94</f>
        <v>Boletos aereos</v>
      </c>
      <c r="G35" s="143">
        <f t="shared" si="0"/>
        <v>18500</v>
      </c>
      <c r="H35" s="143">
        <f t="shared" si="1"/>
        <v>18500</v>
      </c>
      <c r="I35" s="144">
        <f>'Hoja de Calculo '!F97</f>
        <v>37000</v>
      </c>
      <c r="J35" s="177"/>
      <c r="K35" s="124"/>
    </row>
    <row r="36" spans="1:11" x14ac:dyDescent="0.25">
      <c r="A36" s="80"/>
      <c r="B36" s="85"/>
      <c r="C36" s="86"/>
      <c r="D36" s="87"/>
      <c r="E36" s="141" t="s">
        <v>69</v>
      </c>
      <c r="F36" s="153" t="str">
        <f>'Hoja de Calculo '!D100</f>
        <v>Transporte fluvial</v>
      </c>
      <c r="G36" s="143">
        <f t="shared" si="0"/>
        <v>650</v>
      </c>
      <c r="H36" s="143">
        <f t="shared" si="1"/>
        <v>650</v>
      </c>
      <c r="I36" s="144">
        <f>'Hoja de Calculo '!F103</f>
        <v>1300</v>
      </c>
      <c r="J36" s="177"/>
    </row>
    <row r="37" spans="1:11" ht="15" customHeight="1" x14ac:dyDescent="0.25">
      <c r="A37" s="80"/>
      <c r="B37" s="85"/>
      <c r="C37" s="86"/>
      <c r="D37" s="87"/>
      <c r="E37" s="141" t="s">
        <v>70</v>
      </c>
      <c r="F37" s="149" t="str">
        <f>'Hoja de Calculo '!D106</f>
        <v>Seguros Vehiculos y equipos</v>
      </c>
      <c r="G37" s="143">
        <f t="shared" si="0"/>
        <v>1750</v>
      </c>
      <c r="H37" s="143">
        <f t="shared" si="1"/>
        <v>1750</v>
      </c>
      <c r="I37" s="144">
        <f>'Hoja de Calculo '!F111</f>
        <v>3500</v>
      </c>
      <c r="J37" s="181"/>
    </row>
    <row r="38" spans="1:11" x14ac:dyDescent="0.25">
      <c r="A38" s="80"/>
      <c r="B38" s="85"/>
      <c r="C38" s="86"/>
      <c r="D38" s="87"/>
      <c r="E38" s="151" t="s">
        <v>71</v>
      </c>
      <c r="F38" s="149" t="str">
        <f>'Hoja de Calculo '!D114</f>
        <v>Seguro contra accidentes</v>
      </c>
      <c r="G38" s="143">
        <f t="shared" si="0"/>
        <v>1350</v>
      </c>
      <c r="H38" s="143">
        <f t="shared" si="1"/>
        <v>1350</v>
      </c>
      <c r="I38" s="144">
        <f>'Hoja de Calculo '!F117</f>
        <v>2700</v>
      </c>
      <c r="J38" s="181"/>
    </row>
    <row r="39" spans="1:11" x14ac:dyDescent="0.25">
      <c r="A39" s="80"/>
      <c r="B39" s="85"/>
      <c r="C39" s="86"/>
      <c r="D39" s="87"/>
      <c r="E39" s="151" t="s">
        <v>72</v>
      </c>
      <c r="F39" s="149" t="str">
        <f>'Hoja de Calculo '!D120</f>
        <v>Mantenimiento vehiculos</v>
      </c>
      <c r="G39" s="143">
        <f t="shared" si="0"/>
        <v>20000</v>
      </c>
      <c r="H39" s="143">
        <f t="shared" si="1"/>
        <v>20000</v>
      </c>
      <c r="I39" s="144">
        <f>'Hoja de Calculo '!H126</f>
        <v>40000</v>
      </c>
      <c r="J39" s="181"/>
    </row>
    <row r="40" spans="1:11" x14ac:dyDescent="0.25">
      <c r="A40" s="80"/>
      <c r="B40" s="85"/>
      <c r="C40" s="86"/>
      <c r="D40" s="87"/>
      <c r="E40" s="151" t="s">
        <v>73</v>
      </c>
      <c r="F40" s="149" t="str">
        <f>'Hoja de Calculo '!D129</f>
        <v>Compra motos</v>
      </c>
      <c r="G40" s="143">
        <f t="shared" ref="G40:G46" si="2">I40</f>
        <v>21000</v>
      </c>
      <c r="H40" s="143"/>
      <c r="I40" s="144">
        <f>'Hoja de Calculo '!F131</f>
        <v>21000</v>
      </c>
      <c r="J40" s="178"/>
    </row>
    <row r="41" spans="1:11" x14ac:dyDescent="0.25">
      <c r="A41" s="80"/>
      <c r="B41" s="85"/>
      <c r="C41" s="86"/>
      <c r="D41" s="87"/>
      <c r="E41" s="151" t="s">
        <v>74</v>
      </c>
      <c r="F41" s="149" t="str">
        <f>'Hoja de Calculo '!D136</f>
        <v xml:space="preserve">Compra vehiculo </v>
      </c>
      <c r="G41" s="143">
        <f t="shared" si="2"/>
        <v>66000</v>
      </c>
      <c r="H41" s="143"/>
      <c r="I41" s="144">
        <f>'Hoja de Calculo '!G137</f>
        <v>66000</v>
      </c>
      <c r="J41" s="178"/>
    </row>
    <row r="42" spans="1:11" x14ac:dyDescent="0.25">
      <c r="A42" s="80"/>
      <c r="B42" s="85"/>
      <c r="C42" s="86"/>
      <c r="D42" s="87"/>
      <c r="E42" s="151" t="s">
        <v>75</v>
      </c>
      <c r="F42" s="149" t="str">
        <f>'Hoja de Calculo '!D140</f>
        <v xml:space="preserve"> Computer y accesorios</v>
      </c>
      <c r="G42" s="143">
        <f t="shared" si="2"/>
        <v>6000</v>
      </c>
      <c r="H42" s="143"/>
      <c r="I42" s="144">
        <f>'Hoja de Calculo '!G142</f>
        <v>6000</v>
      </c>
      <c r="J42" s="182"/>
    </row>
    <row r="43" spans="1:11" x14ac:dyDescent="0.25">
      <c r="A43" s="80"/>
      <c r="B43" s="85"/>
      <c r="C43" s="86"/>
      <c r="D43" s="87"/>
      <c r="E43" s="141" t="s">
        <v>76</v>
      </c>
      <c r="F43" s="150" t="str">
        <f>'Hoja de Calculo '!D145</f>
        <v>Compra impresoras multifuncion</v>
      </c>
      <c r="G43" s="143">
        <f t="shared" si="2"/>
        <v>1200</v>
      </c>
      <c r="H43" s="143"/>
      <c r="I43" s="144">
        <f>'Hoja de Calculo '!G147</f>
        <v>1200</v>
      </c>
      <c r="J43" s="182"/>
    </row>
    <row r="44" spans="1:11" x14ac:dyDescent="0.25">
      <c r="A44" s="80"/>
      <c r="B44" s="85"/>
      <c r="C44" s="86"/>
      <c r="D44" s="87"/>
      <c r="E44" s="141" t="s">
        <v>77</v>
      </c>
      <c r="F44" s="154" t="str">
        <f>'Hoja de Calculo '!D151</f>
        <v xml:space="preserve">Plotter y accesorios </v>
      </c>
      <c r="G44" s="143">
        <f t="shared" si="2"/>
        <v>1000</v>
      </c>
      <c r="H44" s="143"/>
      <c r="I44" s="144">
        <f>'Hoja de Calculo '!G153</f>
        <v>1000</v>
      </c>
      <c r="J44" s="182"/>
    </row>
    <row r="45" spans="1:11" ht="25.5" x14ac:dyDescent="0.25">
      <c r="A45" s="80"/>
      <c r="B45" s="85"/>
      <c r="C45" s="86"/>
      <c r="D45" s="87"/>
      <c r="E45" s="141" t="s">
        <v>78</v>
      </c>
      <c r="F45" s="154" t="str">
        <f>'Hoja de Calculo '!D156</f>
        <v>Equipo audivisual Data Display y accesorios</v>
      </c>
      <c r="G45" s="143">
        <f t="shared" si="2"/>
        <v>600</v>
      </c>
      <c r="H45" s="143"/>
      <c r="I45" s="144">
        <f>'Hoja de Calculo '!G159</f>
        <v>600</v>
      </c>
      <c r="J45" s="182"/>
    </row>
    <row r="46" spans="1:11" x14ac:dyDescent="0.25">
      <c r="A46" s="80"/>
      <c r="B46" s="85"/>
      <c r="C46" s="86"/>
      <c r="D46" s="87"/>
      <c r="E46" s="141" t="s">
        <v>207</v>
      </c>
      <c r="F46" s="154" t="str">
        <f>'Hoja de Calculo '!D162</f>
        <v>Generador de energia 600 HP</v>
      </c>
      <c r="G46" s="143">
        <f t="shared" si="2"/>
        <v>1200</v>
      </c>
      <c r="H46" s="143"/>
      <c r="I46" s="144">
        <f>'Hoja de Calculo '!G165</f>
        <v>1200</v>
      </c>
      <c r="J46" s="182"/>
    </row>
    <row r="47" spans="1:11" ht="25.5" x14ac:dyDescent="0.25">
      <c r="A47" s="80"/>
      <c r="B47" s="85"/>
      <c r="C47" s="86"/>
      <c r="D47" s="87"/>
      <c r="E47" s="141" t="s">
        <v>210</v>
      </c>
      <c r="F47" s="154" t="str">
        <f>'Hoja de Calculo '!D168</f>
        <v>Medicamentos y Kit para el trabajo en campo</v>
      </c>
      <c r="G47" s="143">
        <f t="shared" si="0"/>
        <v>650</v>
      </c>
      <c r="H47" s="143">
        <f t="shared" si="1"/>
        <v>650</v>
      </c>
      <c r="I47" s="144">
        <f>'Hoja de Calculo '!G171</f>
        <v>1300</v>
      </c>
      <c r="J47" s="182"/>
    </row>
    <row r="48" spans="1:11" ht="25.5" x14ac:dyDescent="0.25">
      <c r="A48" s="80"/>
      <c r="B48" s="85"/>
      <c r="C48" s="86"/>
      <c r="D48" s="87"/>
      <c r="E48" s="141" t="s">
        <v>180</v>
      </c>
      <c r="F48" s="154" t="str">
        <f>'Hoja de Calculo '!D175</f>
        <v>Equipamiento de laboratorio e investigacion</v>
      </c>
      <c r="G48" s="143">
        <f t="shared" si="0"/>
        <v>1300</v>
      </c>
      <c r="H48" s="143">
        <f t="shared" si="1"/>
        <v>1300</v>
      </c>
      <c r="I48" s="144">
        <f>'Hoja de Calculo '!G178</f>
        <v>2600</v>
      </c>
      <c r="J48" s="182"/>
    </row>
    <row r="49" spans="1:11" x14ac:dyDescent="0.25">
      <c r="A49" s="80"/>
      <c r="B49" s="85"/>
      <c r="C49" s="86"/>
      <c r="D49" s="87"/>
      <c r="E49" s="141" t="s">
        <v>214</v>
      </c>
      <c r="F49" s="154" t="str">
        <f>'Hoja de Calculo '!D195</f>
        <v>Barreno de suelos</v>
      </c>
      <c r="G49" s="143">
        <f t="shared" ref="G49:G54" si="3">I49</f>
        <v>250</v>
      </c>
      <c r="H49" s="143"/>
      <c r="I49" s="144">
        <f>'Hoja de Calculo '!G198</f>
        <v>250</v>
      </c>
      <c r="J49" s="182"/>
    </row>
    <row r="50" spans="1:11" x14ac:dyDescent="0.25">
      <c r="A50" s="80"/>
      <c r="B50" s="85"/>
      <c r="C50" s="86"/>
      <c r="D50" s="87"/>
      <c r="E50" s="141" t="s">
        <v>215</v>
      </c>
      <c r="F50" s="154" t="str">
        <f>'Hoja de Calculo '!D201</f>
        <v xml:space="preserve">Brujula </v>
      </c>
      <c r="G50" s="143">
        <f t="shared" si="3"/>
        <v>50</v>
      </c>
      <c r="H50" s="143"/>
      <c r="I50" s="144">
        <f>'Hoja de Calculo '!G204</f>
        <v>50</v>
      </c>
      <c r="J50" s="182"/>
    </row>
    <row r="51" spans="1:11" x14ac:dyDescent="0.25">
      <c r="A51" s="80"/>
      <c r="B51" s="85"/>
      <c r="C51" s="86"/>
      <c r="D51" s="87"/>
      <c r="E51" s="141" t="s">
        <v>216</v>
      </c>
      <c r="F51" s="154" t="str">
        <f>'Hoja de Calculo '!D208</f>
        <v>Cinta Diametrica</v>
      </c>
      <c r="G51" s="143">
        <f t="shared" si="3"/>
        <v>120</v>
      </c>
      <c r="H51" s="143"/>
      <c r="I51" s="144">
        <f>'Hoja de Calculo '!G211</f>
        <v>120</v>
      </c>
      <c r="J51" s="182"/>
    </row>
    <row r="52" spans="1:11" x14ac:dyDescent="0.25">
      <c r="A52" s="80"/>
      <c r="B52" s="85"/>
      <c r="C52" s="86"/>
      <c r="D52" s="87"/>
      <c r="E52" s="141" t="s">
        <v>217</v>
      </c>
      <c r="F52" s="154" t="str">
        <f>'Hoja de Calculo '!D214</f>
        <v>Cinta Flagging color naranja</v>
      </c>
      <c r="G52" s="143">
        <f t="shared" si="3"/>
        <v>600</v>
      </c>
      <c r="H52" s="143"/>
      <c r="I52" s="144">
        <f>'Hoja de Calculo '!G217</f>
        <v>600</v>
      </c>
      <c r="J52" s="182"/>
    </row>
    <row r="53" spans="1:11" x14ac:dyDescent="0.25">
      <c r="A53" s="80"/>
      <c r="B53" s="85"/>
      <c r="C53" s="86"/>
      <c r="D53" s="87"/>
      <c r="E53" s="141" t="s">
        <v>218</v>
      </c>
      <c r="F53" s="154" t="str">
        <f>'Hoja de Calculo '!D220</f>
        <v>Cinta metrica de 500 mt</v>
      </c>
      <c r="G53" s="143">
        <f t="shared" si="3"/>
        <v>400</v>
      </c>
      <c r="H53" s="143"/>
      <c r="I53" s="144">
        <f>'Hoja de Calculo '!G223</f>
        <v>400</v>
      </c>
      <c r="J53" s="182"/>
    </row>
    <row r="54" spans="1:11" x14ac:dyDescent="0.25">
      <c r="A54" s="80"/>
      <c r="B54" s="85"/>
      <c r="C54" s="86"/>
      <c r="D54" s="87"/>
      <c r="E54" s="141" t="s">
        <v>219</v>
      </c>
      <c r="F54" s="154" t="str">
        <f>'Hoja de Calculo '!D226</f>
        <v xml:space="preserve"> GPS</v>
      </c>
      <c r="G54" s="143">
        <f t="shared" si="3"/>
        <v>1800</v>
      </c>
      <c r="H54" s="143"/>
      <c r="I54" s="144">
        <f>'Hoja de Calculo '!G229</f>
        <v>1800</v>
      </c>
      <c r="J54" s="182"/>
    </row>
    <row r="55" spans="1:11" ht="25.5" x14ac:dyDescent="0.25">
      <c r="A55" s="80"/>
      <c r="B55" s="85"/>
      <c r="C55" s="86"/>
      <c r="D55" s="87"/>
      <c r="E55" s="141" t="s">
        <v>220</v>
      </c>
      <c r="F55" s="154" t="str">
        <f>'Hoja de Calculo '!D232</f>
        <v>Herramientas menores (serruchos, tijeras, podadoras, martillos, clavos, etc)</v>
      </c>
      <c r="G55" s="143">
        <f t="shared" si="0"/>
        <v>650</v>
      </c>
      <c r="H55" s="143">
        <f>I55/2</f>
        <v>650</v>
      </c>
      <c r="I55" s="144">
        <f>'Hoja de Calculo '!G235</f>
        <v>1300</v>
      </c>
      <c r="J55" s="182"/>
    </row>
    <row r="56" spans="1:11" ht="38.25" x14ac:dyDescent="0.25">
      <c r="A56" s="80"/>
      <c r="B56" s="85"/>
      <c r="C56" s="86"/>
      <c r="D56" s="87"/>
      <c r="E56" s="141" t="s">
        <v>221</v>
      </c>
      <c r="F56" s="154" t="str">
        <f>'Hoja de Calculo '!D238</f>
        <v>Indumentaria (Ponchos de agua,Guantes, Cascos de seguridad y Botas de agua)</v>
      </c>
      <c r="G56" s="143">
        <f t="shared" si="0"/>
        <v>850</v>
      </c>
      <c r="H56" s="143">
        <f t="shared" si="1"/>
        <v>850</v>
      </c>
      <c r="I56" s="130">
        <f>'Hoja de Calculo '!G241</f>
        <v>1700</v>
      </c>
      <c r="J56" s="182"/>
    </row>
    <row r="57" spans="1:11" x14ac:dyDescent="0.25">
      <c r="A57" s="80"/>
      <c r="B57" s="85"/>
      <c r="C57" s="86"/>
      <c r="D57" s="87"/>
      <c r="E57" s="141" t="s">
        <v>222</v>
      </c>
      <c r="F57" s="154" t="str">
        <f>'Hoja de Calculo '!D244</f>
        <v>Machetes Medianos Tramontina</v>
      </c>
      <c r="G57" s="143">
        <f t="shared" si="0"/>
        <v>100</v>
      </c>
      <c r="H57" s="143">
        <f t="shared" si="1"/>
        <v>100</v>
      </c>
      <c r="I57" s="130">
        <f>'Hoja de Calculo '!G247</f>
        <v>200</v>
      </c>
      <c r="J57" s="182"/>
    </row>
    <row r="58" spans="1:11" x14ac:dyDescent="0.25">
      <c r="A58" s="80"/>
      <c r="B58" s="85"/>
      <c r="C58" s="86"/>
      <c r="D58" s="87"/>
      <c r="E58" s="141" t="s">
        <v>223</v>
      </c>
      <c r="F58" s="154" t="str">
        <f>'Hoja de Calculo '!D250</f>
        <v>Motosierras podadoras</v>
      </c>
      <c r="G58" s="143">
        <f t="shared" si="0"/>
        <v>1000</v>
      </c>
      <c r="H58" s="143">
        <f t="shared" si="1"/>
        <v>1000</v>
      </c>
      <c r="I58" s="130">
        <f>'Hoja de Calculo '!G253</f>
        <v>2000</v>
      </c>
      <c r="J58" s="182"/>
    </row>
    <row r="59" spans="1:11" x14ac:dyDescent="0.25">
      <c r="A59" s="80"/>
      <c r="B59" s="85"/>
      <c r="C59" s="86"/>
      <c r="D59" s="87"/>
      <c r="E59" s="141" t="s">
        <v>224</v>
      </c>
      <c r="F59" s="154" t="str">
        <f>'Hoja de Calculo '!D256</f>
        <v>Motosierras 0,80</v>
      </c>
      <c r="G59" s="143">
        <f t="shared" si="0"/>
        <v>1600</v>
      </c>
      <c r="H59" s="143">
        <f t="shared" si="1"/>
        <v>1600</v>
      </c>
      <c r="I59" s="130">
        <f>'Hoja de Calculo '!G259</f>
        <v>3200</v>
      </c>
      <c r="J59" s="182"/>
    </row>
    <row r="60" spans="1:11" x14ac:dyDescent="0.25">
      <c r="A60" s="80"/>
      <c r="B60" s="85"/>
      <c r="C60" s="86"/>
      <c r="D60" s="87"/>
      <c r="E60" s="141" t="s">
        <v>211</v>
      </c>
      <c r="F60" s="154" t="str">
        <f>'Hoja de Calculo '!D263</f>
        <v>Muebles</v>
      </c>
      <c r="G60" s="143">
        <f>I60</f>
        <v>8000</v>
      </c>
      <c r="H60" s="143"/>
      <c r="I60" s="130">
        <f>'Hoja de Calculo '!E267</f>
        <v>8000</v>
      </c>
      <c r="J60" s="182"/>
    </row>
    <row r="61" spans="1:11" ht="25.5" x14ac:dyDescent="0.25">
      <c r="A61" s="80"/>
      <c r="B61" s="85"/>
      <c r="C61" s="86"/>
      <c r="D61" s="87"/>
      <c r="E61" s="141" t="s">
        <v>212</v>
      </c>
      <c r="F61" s="154" t="str">
        <f>'Hoja de Calculo '!D270</f>
        <v>Varios y mantenimiento de equipamiento</v>
      </c>
      <c r="G61" s="143">
        <f t="shared" si="0"/>
        <v>1500</v>
      </c>
      <c r="H61" s="143">
        <f t="shared" si="1"/>
        <v>1500</v>
      </c>
      <c r="I61" s="130">
        <f>'Hoja de Calculo '!E273</f>
        <v>3000</v>
      </c>
      <c r="J61" s="181"/>
    </row>
    <row r="62" spans="1:11" x14ac:dyDescent="0.25">
      <c r="A62" s="80"/>
      <c r="B62" s="85"/>
      <c r="C62" s="86"/>
      <c r="D62" s="87"/>
      <c r="E62" s="141" t="s">
        <v>225</v>
      </c>
      <c r="F62" s="154" t="str">
        <f>'Hoja de Calculo '!D276</f>
        <v>Costos complementarios</v>
      </c>
      <c r="G62" s="143">
        <f t="shared" si="0"/>
        <v>7500</v>
      </c>
      <c r="H62" s="143">
        <f t="shared" si="1"/>
        <v>7500</v>
      </c>
      <c r="I62" s="130">
        <f>'Hoja de Calculo '!E282</f>
        <v>15000</v>
      </c>
    </row>
    <row r="63" spans="1:11" ht="25.5" x14ac:dyDescent="0.25">
      <c r="A63" s="80"/>
      <c r="B63" s="85"/>
      <c r="C63" s="86"/>
      <c r="D63" s="87"/>
      <c r="E63" s="155">
        <v>3</v>
      </c>
      <c r="F63" s="156" t="s">
        <v>271</v>
      </c>
      <c r="G63" s="147">
        <f>I63/2</f>
        <v>23500</v>
      </c>
      <c r="H63" s="147">
        <f>I63/2</f>
        <v>23500</v>
      </c>
      <c r="I63" s="129">
        <f>I64</f>
        <v>47000</v>
      </c>
    </row>
    <row r="64" spans="1:11" ht="25.5" x14ac:dyDescent="0.25">
      <c r="A64" s="80"/>
      <c r="B64" s="85"/>
      <c r="C64" s="86"/>
      <c r="D64" s="87"/>
      <c r="E64" s="151" t="s">
        <v>79</v>
      </c>
      <c r="F64" s="149" t="s">
        <v>271</v>
      </c>
      <c r="G64" s="157">
        <f t="shared" ref="G64:G75" si="4">I64/2</f>
        <v>23500</v>
      </c>
      <c r="H64" s="157">
        <f t="shared" ref="H64:H75" si="5">I64/2</f>
        <v>23500</v>
      </c>
      <c r="I64" s="130">
        <v>47000</v>
      </c>
      <c r="J64" s="177"/>
      <c r="K64" s="121"/>
    </row>
    <row r="65" spans="1:11" x14ac:dyDescent="0.25">
      <c r="A65" s="80"/>
      <c r="B65" s="85"/>
      <c r="C65" s="86"/>
      <c r="D65" s="87"/>
      <c r="E65" s="155">
        <v>4</v>
      </c>
      <c r="F65" s="156" t="s">
        <v>272</v>
      </c>
      <c r="G65" s="147">
        <f t="shared" si="4"/>
        <v>15000</v>
      </c>
      <c r="H65" s="147">
        <f t="shared" si="5"/>
        <v>15000</v>
      </c>
      <c r="I65" s="129">
        <f>SUM(I66)</f>
        <v>30000</v>
      </c>
    </row>
    <row r="66" spans="1:11" ht="25.5" x14ac:dyDescent="0.25">
      <c r="A66" s="80"/>
      <c r="B66" s="85"/>
      <c r="C66" s="86"/>
      <c r="D66" s="87"/>
      <c r="E66" s="151" t="s">
        <v>80</v>
      </c>
      <c r="F66" s="149" t="s">
        <v>273</v>
      </c>
      <c r="G66" s="157">
        <f t="shared" si="4"/>
        <v>15000</v>
      </c>
      <c r="H66" s="157">
        <f t="shared" si="5"/>
        <v>15000</v>
      </c>
      <c r="I66" s="130">
        <v>30000</v>
      </c>
    </row>
    <row r="67" spans="1:11" x14ac:dyDescent="0.25">
      <c r="A67" s="80"/>
      <c r="B67" s="85"/>
      <c r="C67" s="86"/>
      <c r="D67" s="87"/>
      <c r="E67" s="155">
        <v>5</v>
      </c>
      <c r="F67" s="156" t="s">
        <v>274</v>
      </c>
      <c r="G67" s="147">
        <f t="shared" si="4"/>
        <v>31500</v>
      </c>
      <c r="H67" s="147">
        <f t="shared" si="5"/>
        <v>31500</v>
      </c>
      <c r="I67" s="129">
        <f>SUM(I68:I70)</f>
        <v>63000</v>
      </c>
      <c r="J67" s="179"/>
    </row>
    <row r="68" spans="1:11" x14ac:dyDescent="0.25">
      <c r="A68" s="80"/>
      <c r="B68" s="85"/>
      <c r="C68" s="86"/>
      <c r="D68" s="87"/>
      <c r="E68" s="151" t="s">
        <v>264</v>
      </c>
      <c r="F68" s="149" t="s">
        <v>275</v>
      </c>
      <c r="G68" s="157">
        <f t="shared" si="4"/>
        <v>15000</v>
      </c>
      <c r="H68" s="157">
        <f t="shared" si="5"/>
        <v>15000</v>
      </c>
      <c r="I68" s="130">
        <v>30000</v>
      </c>
    </row>
    <row r="69" spans="1:11" x14ac:dyDescent="0.25">
      <c r="A69" s="80"/>
      <c r="B69" s="105"/>
      <c r="C69" s="106"/>
      <c r="D69" s="107"/>
      <c r="E69" s="151" t="s">
        <v>265</v>
      </c>
      <c r="F69" s="149" t="s">
        <v>276</v>
      </c>
      <c r="G69" s="157">
        <f t="shared" si="4"/>
        <v>15000</v>
      </c>
      <c r="H69" s="157">
        <f t="shared" si="5"/>
        <v>15000</v>
      </c>
      <c r="I69" s="130">
        <v>30000</v>
      </c>
    </row>
    <row r="70" spans="1:11" x14ac:dyDescent="0.25">
      <c r="A70" s="80"/>
      <c r="B70" s="105"/>
      <c r="C70" s="106"/>
      <c r="D70" s="107"/>
      <c r="E70" s="151" t="s">
        <v>266</v>
      </c>
      <c r="F70" s="149" t="s">
        <v>87</v>
      </c>
      <c r="G70" s="157">
        <f t="shared" si="4"/>
        <v>1500</v>
      </c>
      <c r="H70" s="157">
        <f t="shared" si="5"/>
        <v>1500</v>
      </c>
      <c r="I70" s="130">
        <v>3000</v>
      </c>
    </row>
    <row r="71" spans="1:11" ht="25.5" x14ac:dyDescent="0.25">
      <c r="E71" s="158">
        <v>6</v>
      </c>
      <c r="F71" s="156" t="s">
        <v>277</v>
      </c>
      <c r="G71" s="147">
        <f t="shared" si="4"/>
        <v>16000</v>
      </c>
      <c r="H71" s="147">
        <f t="shared" si="5"/>
        <v>16000</v>
      </c>
      <c r="I71" s="129">
        <f>SUM(I72:I74)</f>
        <v>32000</v>
      </c>
    </row>
    <row r="72" spans="1:11" ht="42" customHeight="1" x14ac:dyDescent="0.25">
      <c r="E72" s="159" t="s">
        <v>82</v>
      </c>
      <c r="F72" s="149" t="s">
        <v>231</v>
      </c>
      <c r="G72" s="157">
        <f t="shared" si="4"/>
        <v>5000</v>
      </c>
      <c r="H72" s="157">
        <f t="shared" si="5"/>
        <v>5000</v>
      </c>
      <c r="I72" s="130">
        <v>10000</v>
      </c>
    </row>
    <row r="73" spans="1:11" x14ac:dyDescent="0.25">
      <c r="E73" s="159" t="s">
        <v>84</v>
      </c>
      <c r="F73" s="149" t="s">
        <v>278</v>
      </c>
      <c r="G73" s="157">
        <f t="shared" si="4"/>
        <v>5000</v>
      </c>
      <c r="H73" s="157">
        <f t="shared" si="5"/>
        <v>5000</v>
      </c>
      <c r="I73" s="130">
        <v>10000</v>
      </c>
      <c r="J73" s="81" t="s">
        <v>267</v>
      </c>
    </row>
    <row r="74" spans="1:11" x14ac:dyDescent="0.25">
      <c r="E74" s="159" t="s">
        <v>86</v>
      </c>
      <c r="F74" s="160" t="s">
        <v>279</v>
      </c>
      <c r="G74" s="157">
        <f t="shared" si="4"/>
        <v>6000</v>
      </c>
      <c r="H74" s="157">
        <f t="shared" si="5"/>
        <v>6000</v>
      </c>
      <c r="I74" s="130">
        <v>12000</v>
      </c>
    </row>
    <row r="75" spans="1:11" ht="38.25" x14ac:dyDescent="0.25">
      <c r="E75" s="158">
        <v>7</v>
      </c>
      <c r="F75" s="156" t="s">
        <v>280</v>
      </c>
      <c r="G75" s="147">
        <f t="shared" si="4"/>
        <v>30000</v>
      </c>
      <c r="H75" s="147">
        <f t="shared" si="5"/>
        <v>30000</v>
      </c>
      <c r="I75" s="129">
        <v>60000</v>
      </c>
    </row>
    <row r="76" spans="1:11" ht="38.25" x14ac:dyDescent="0.25">
      <c r="E76" s="158">
        <v>8</v>
      </c>
      <c r="F76" s="156" t="s">
        <v>235</v>
      </c>
      <c r="G76" s="147">
        <v>107000</v>
      </c>
      <c r="H76" s="147">
        <f>I76-G76</f>
        <v>208000</v>
      </c>
      <c r="I76" s="129">
        <v>315000</v>
      </c>
      <c r="J76" s="132"/>
    </row>
    <row r="77" spans="1:11" x14ac:dyDescent="0.25">
      <c r="E77" s="158">
        <v>9</v>
      </c>
      <c r="F77" s="156" t="s">
        <v>281</v>
      </c>
      <c r="G77" s="157"/>
      <c r="H77" s="147">
        <f>I77</f>
        <v>16000</v>
      </c>
      <c r="I77" s="129">
        <v>16000</v>
      </c>
    </row>
    <row r="78" spans="1:11" ht="25.5" x14ac:dyDescent="0.25">
      <c r="E78" s="158">
        <v>10</v>
      </c>
      <c r="F78" s="161" t="s">
        <v>282</v>
      </c>
      <c r="G78" s="147">
        <f>I78/2</f>
        <v>4000</v>
      </c>
      <c r="H78" s="147">
        <f>I78/2</f>
        <v>4000</v>
      </c>
      <c r="I78" s="129">
        <v>8000</v>
      </c>
    </row>
    <row r="79" spans="1:11" ht="33" customHeight="1" x14ac:dyDescent="0.25">
      <c r="E79" s="158">
        <v>11</v>
      </c>
      <c r="F79" s="161" t="s">
        <v>262</v>
      </c>
      <c r="G79" s="147">
        <v>12500</v>
      </c>
      <c r="H79" s="147">
        <v>12100</v>
      </c>
      <c r="I79" s="129">
        <f>SUM(G79:H79)</f>
        <v>24600</v>
      </c>
      <c r="J79" s="114"/>
    </row>
    <row r="80" spans="1:11" ht="27.75" customHeight="1" thickBot="1" x14ac:dyDescent="0.3">
      <c r="E80" s="213" t="s">
        <v>283</v>
      </c>
      <c r="F80" s="214"/>
      <c r="G80" s="162">
        <f>SUM(G78+G77+G76+G75+G71+G67+G65+G63+G24+G79+G7)</f>
        <v>806010</v>
      </c>
      <c r="H80" s="162">
        <f>SUM(H79+H78+H77+H76+H75+H71+H67+H65+H24+H63+H7)</f>
        <v>769590</v>
      </c>
      <c r="I80" s="163">
        <f>SUM(I7+I71+I75+I76+I77+I24+I63+I65++I67+I79+I78)</f>
        <v>1575600</v>
      </c>
      <c r="J80" s="114">
        <v>100</v>
      </c>
      <c r="K80" s="114"/>
    </row>
    <row r="82" spans="7:10" x14ac:dyDescent="0.25">
      <c r="G82" s="134"/>
      <c r="I82" s="114">
        <f>I80-40000</f>
        <v>1535600</v>
      </c>
    </row>
    <row r="83" spans="7:10" x14ac:dyDescent="0.25">
      <c r="I83" s="81">
        <v>40000</v>
      </c>
      <c r="J83" s="81">
        <f>I83*J80/I80</f>
        <v>2.5387154100025389</v>
      </c>
    </row>
    <row r="84" spans="7:10" x14ac:dyDescent="0.25">
      <c r="J84" s="81">
        <f>100-J83</f>
        <v>97.461284589997462</v>
      </c>
    </row>
  </sheetData>
  <mergeCells count="7">
    <mergeCell ref="E80:F80"/>
    <mergeCell ref="B1:E1"/>
    <mergeCell ref="B2:B3"/>
    <mergeCell ref="C2:C3"/>
    <mergeCell ref="E4:I4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E1" sqref="E1"/>
    </sheetView>
  </sheetViews>
  <sheetFormatPr baseColWidth="10" defaultColWidth="11.42578125" defaultRowHeight="15" x14ac:dyDescent="0.25"/>
  <cols>
    <col min="1" max="1" width="11.28515625" style="4" bestFit="1" customWidth="1"/>
    <col min="2" max="2" width="30.5703125" style="4" bestFit="1" customWidth="1"/>
    <col min="3" max="3" width="34.5703125" style="4" customWidth="1"/>
    <col min="4" max="4" width="14.7109375" style="4" bestFit="1" customWidth="1"/>
    <col min="5" max="5" width="15.7109375" style="4" bestFit="1" customWidth="1"/>
    <col min="6" max="6" width="11.42578125" style="1"/>
    <col min="7" max="16384" width="11.42578125" style="4"/>
  </cols>
  <sheetData>
    <row r="1" spans="1:6" ht="15.75" thickBot="1" x14ac:dyDescent="0.3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6" ht="135" customHeight="1" x14ac:dyDescent="0.25">
      <c r="A2" s="5" t="s">
        <v>5</v>
      </c>
      <c r="B2" s="6" t="s">
        <v>6</v>
      </c>
      <c r="C2" s="6" t="s">
        <v>7</v>
      </c>
      <c r="D2" s="7">
        <v>11062</v>
      </c>
      <c r="E2" s="7">
        <v>10000</v>
      </c>
    </row>
    <row r="3" spans="1:6" ht="39" thickBot="1" x14ac:dyDescent="0.3">
      <c r="A3" s="8"/>
      <c r="B3" s="9"/>
      <c r="C3" s="13" t="s">
        <v>8</v>
      </c>
      <c r="D3" s="14">
        <v>11062</v>
      </c>
      <c r="E3" s="14">
        <v>10000</v>
      </c>
    </row>
    <row r="4" spans="1:6" ht="64.5" thickBot="1" x14ac:dyDescent="0.3">
      <c r="A4" s="8"/>
      <c r="B4" s="9"/>
      <c r="C4" s="15" t="s">
        <v>9</v>
      </c>
      <c r="D4" s="16">
        <v>165929</v>
      </c>
      <c r="E4" s="16">
        <v>150000</v>
      </c>
    </row>
    <row r="5" spans="1:6" ht="51.75" thickBot="1" x14ac:dyDescent="0.3">
      <c r="A5" s="8"/>
      <c r="B5" s="9"/>
      <c r="C5" s="13" t="s">
        <v>10</v>
      </c>
      <c r="D5" s="14">
        <v>55310</v>
      </c>
      <c r="E5" s="14">
        <v>50000</v>
      </c>
    </row>
    <row r="6" spans="1:6" ht="64.5" thickBot="1" x14ac:dyDescent="0.3">
      <c r="A6" s="8"/>
      <c r="B6" s="9"/>
      <c r="C6" s="15" t="s">
        <v>11</v>
      </c>
      <c r="D6" s="16">
        <v>7467</v>
      </c>
      <c r="E6" s="16">
        <v>6750</v>
      </c>
    </row>
    <row r="7" spans="1:6" ht="26.25" thickBot="1" x14ac:dyDescent="0.3">
      <c r="A7" s="8"/>
      <c r="B7" s="11"/>
      <c r="C7" s="13" t="s">
        <v>12</v>
      </c>
      <c r="D7" s="14">
        <v>165929</v>
      </c>
      <c r="E7" s="14">
        <v>150000</v>
      </c>
    </row>
    <row r="8" spans="1:6" ht="224.25" customHeight="1" x14ac:dyDescent="0.25">
      <c r="A8" s="8"/>
      <c r="B8" s="6" t="s">
        <v>13</v>
      </c>
      <c r="C8" s="6" t="s">
        <v>14</v>
      </c>
      <c r="D8" s="7">
        <v>17699</v>
      </c>
      <c r="E8" s="7">
        <v>16000</v>
      </c>
    </row>
    <row r="9" spans="1:6" x14ac:dyDescent="0.25">
      <c r="A9" s="8"/>
      <c r="B9" s="9"/>
      <c r="C9" s="9"/>
      <c r="D9" s="10"/>
      <c r="E9" s="10"/>
    </row>
    <row r="10" spans="1:6" ht="15.75" thickBot="1" x14ac:dyDescent="0.3">
      <c r="A10" s="8"/>
      <c r="B10" s="9"/>
      <c r="C10" s="11"/>
      <c r="D10" s="12"/>
      <c r="E10" s="12"/>
    </row>
    <row r="11" spans="1:6" ht="39" thickBot="1" x14ac:dyDescent="0.3">
      <c r="A11" s="8"/>
      <c r="B11" s="9"/>
      <c r="C11" s="13" t="s">
        <v>15</v>
      </c>
      <c r="D11" s="14">
        <v>9403</v>
      </c>
      <c r="E11" s="14">
        <v>8500</v>
      </c>
      <c r="F11" s="1" t="s">
        <v>147</v>
      </c>
    </row>
    <row r="12" spans="1:6" ht="77.25" thickBot="1" x14ac:dyDescent="0.3">
      <c r="A12" s="17"/>
      <c r="B12" s="11"/>
      <c r="C12" s="15" t="s">
        <v>16</v>
      </c>
      <c r="D12" s="16">
        <v>143805</v>
      </c>
      <c r="E12" s="16">
        <v>130000</v>
      </c>
      <c r="F12" s="1" t="s">
        <v>148</v>
      </c>
    </row>
    <row r="13" spans="1:6" ht="239.25" customHeight="1" x14ac:dyDescent="0.25">
      <c r="A13" s="18" t="s">
        <v>17</v>
      </c>
      <c r="B13" s="19" t="s">
        <v>18</v>
      </c>
      <c r="C13" s="19" t="s">
        <v>19</v>
      </c>
      <c r="D13" s="20">
        <v>7743</v>
      </c>
      <c r="E13" s="20">
        <v>7000</v>
      </c>
      <c r="F13" s="1" t="s">
        <v>149</v>
      </c>
    </row>
    <row r="14" spans="1:6" ht="15.75" thickBot="1" x14ac:dyDescent="0.3">
      <c r="A14" s="21"/>
      <c r="B14" s="22"/>
      <c r="C14" s="23"/>
      <c r="D14" s="24"/>
      <c r="E14" s="24"/>
    </row>
    <row r="15" spans="1:6" ht="60.75" thickBot="1" x14ac:dyDescent="0.3">
      <c r="A15" s="21"/>
      <c r="B15" s="22"/>
      <c r="C15" s="15" t="s">
        <v>20</v>
      </c>
      <c r="D15" s="16">
        <v>7743</v>
      </c>
      <c r="E15" s="16">
        <v>7000</v>
      </c>
      <c r="F15" s="1" t="s">
        <v>150</v>
      </c>
    </row>
    <row r="16" spans="1:6" ht="51.75" thickBot="1" x14ac:dyDescent="0.3">
      <c r="A16" s="21"/>
      <c r="B16" s="22"/>
      <c r="C16" s="13" t="s">
        <v>21</v>
      </c>
      <c r="D16" s="14">
        <v>11062</v>
      </c>
      <c r="E16" s="14">
        <v>10000</v>
      </c>
    </row>
    <row r="17" spans="1:6" ht="64.5" thickBot="1" x14ac:dyDescent="0.3">
      <c r="A17" s="21"/>
      <c r="B17" s="22"/>
      <c r="C17" s="15" t="s">
        <v>22</v>
      </c>
      <c r="D17" s="16">
        <v>38717</v>
      </c>
      <c r="E17" s="16">
        <v>35000</v>
      </c>
      <c r="F17" s="1" t="s">
        <v>151</v>
      </c>
    </row>
    <row r="18" spans="1:6" ht="64.5" thickBot="1" x14ac:dyDescent="0.3">
      <c r="A18" s="21"/>
      <c r="B18" s="22"/>
      <c r="C18" s="13" t="s">
        <v>23</v>
      </c>
      <c r="D18" s="14">
        <v>53097</v>
      </c>
      <c r="E18" s="14">
        <v>48000</v>
      </c>
      <c r="F18" s="1" t="s">
        <v>151</v>
      </c>
    </row>
    <row r="19" spans="1:6" ht="64.5" thickBot="1" x14ac:dyDescent="0.3">
      <c r="A19" s="21"/>
      <c r="B19" s="23"/>
      <c r="C19" s="15" t="s">
        <v>24</v>
      </c>
      <c r="D19" s="16">
        <v>27655</v>
      </c>
      <c r="E19" s="16">
        <v>25000</v>
      </c>
      <c r="F19" s="1" t="s">
        <v>151</v>
      </c>
    </row>
    <row r="20" spans="1:6" ht="264.75" customHeight="1" x14ac:dyDescent="0.25">
      <c r="A20" s="21"/>
      <c r="B20" s="19" t="s">
        <v>25</v>
      </c>
      <c r="C20" s="19" t="s">
        <v>26</v>
      </c>
      <c r="D20" s="20">
        <v>70000</v>
      </c>
      <c r="E20" s="20">
        <v>63280</v>
      </c>
      <c r="F20" s="1" t="s">
        <v>151</v>
      </c>
    </row>
    <row r="21" spans="1:6" ht="15.75" thickBot="1" x14ac:dyDescent="0.3">
      <c r="A21" s="21"/>
      <c r="B21" s="22"/>
      <c r="C21" s="23"/>
      <c r="D21" s="24"/>
      <c r="E21" s="24"/>
    </row>
    <row r="22" spans="1:6" ht="51.75" thickBot="1" x14ac:dyDescent="0.3">
      <c r="A22" s="21"/>
      <c r="B22" s="22"/>
      <c r="C22" s="15" t="s">
        <v>27</v>
      </c>
      <c r="D22" s="16">
        <v>70000</v>
      </c>
      <c r="E22" s="16">
        <v>63280</v>
      </c>
    </row>
    <row r="23" spans="1:6" ht="77.25" thickBot="1" x14ac:dyDescent="0.3">
      <c r="A23" s="21"/>
      <c r="B23" s="22"/>
      <c r="C23" s="13" t="s">
        <v>28</v>
      </c>
      <c r="D23" s="14">
        <v>33186</v>
      </c>
      <c r="E23" s="14">
        <v>30000</v>
      </c>
    </row>
    <row r="24" spans="1:6" ht="64.5" thickBot="1" x14ac:dyDescent="0.3">
      <c r="A24" s="21"/>
      <c r="B24" s="22"/>
      <c r="C24" s="15" t="s">
        <v>29</v>
      </c>
      <c r="D24" s="16">
        <v>33186</v>
      </c>
      <c r="E24" s="16">
        <v>30000</v>
      </c>
    </row>
    <row r="25" spans="1:6" ht="77.25" thickBot="1" x14ac:dyDescent="0.3">
      <c r="A25" s="25"/>
      <c r="B25" s="23"/>
      <c r="C25" s="13" t="s">
        <v>30</v>
      </c>
      <c r="D25" s="14">
        <v>350000</v>
      </c>
      <c r="E25" s="14">
        <v>316400</v>
      </c>
      <c r="F25" s="1" t="s">
        <v>152</v>
      </c>
    </row>
    <row r="26" spans="1:6" ht="162.75" customHeight="1" x14ac:dyDescent="0.25">
      <c r="A26" s="5" t="s">
        <v>31</v>
      </c>
      <c r="B26" s="6" t="s">
        <v>32</v>
      </c>
      <c r="C26" s="6" t="s">
        <v>33</v>
      </c>
      <c r="D26" s="7">
        <v>13827</v>
      </c>
      <c r="E26" s="7">
        <v>12500</v>
      </c>
    </row>
    <row r="27" spans="1:6" ht="15.75" thickBot="1" x14ac:dyDescent="0.3">
      <c r="A27" s="8"/>
      <c r="B27" s="9"/>
      <c r="C27" s="11"/>
      <c r="D27" s="12"/>
      <c r="E27" s="12"/>
    </row>
    <row r="28" spans="1:6" ht="90" thickBot="1" x14ac:dyDescent="0.3">
      <c r="A28" s="8"/>
      <c r="B28" s="9"/>
      <c r="C28" s="13" t="s">
        <v>34</v>
      </c>
      <c r="D28" s="14">
        <v>13827</v>
      </c>
      <c r="E28" s="14">
        <v>12500</v>
      </c>
    </row>
    <row r="29" spans="1:6" ht="64.5" thickBot="1" x14ac:dyDescent="0.3">
      <c r="A29" s="8"/>
      <c r="B29" s="9"/>
      <c r="C29" s="15" t="s">
        <v>35</v>
      </c>
      <c r="D29" s="16">
        <v>20465</v>
      </c>
      <c r="E29" s="16">
        <v>18500</v>
      </c>
    </row>
    <row r="30" spans="1:6" ht="64.5" thickBot="1" x14ac:dyDescent="0.3">
      <c r="A30" s="8"/>
      <c r="B30" s="9"/>
      <c r="C30" s="13" t="s">
        <v>36</v>
      </c>
      <c r="D30" s="14">
        <v>66372</v>
      </c>
      <c r="E30" s="14">
        <v>60000</v>
      </c>
    </row>
    <row r="31" spans="1:6" ht="102.75" thickBot="1" x14ac:dyDescent="0.3">
      <c r="A31" s="8"/>
      <c r="B31" s="9"/>
      <c r="C31" s="15" t="s">
        <v>37</v>
      </c>
      <c r="D31" s="16">
        <v>55310</v>
      </c>
      <c r="E31" s="16">
        <v>50000</v>
      </c>
    </row>
    <row r="32" spans="1:6" ht="102.75" thickBot="1" x14ac:dyDescent="0.3">
      <c r="A32" s="8"/>
      <c r="B32" s="9"/>
      <c r="C32" s="13" t="s">
        <v>38</v>
      </c>
      <c r="D32" s="14">
        <v>99668</v>
      </c>
      <c r="E32" s="14">
        <v>90100</v>
      </c>
    </row>
    <row r="33" spans="1:5" ht="51.75" thickBot="1" x14ac:dyDescent="0.3">
      <c r="A33" s="17"/>
      <c r="B33" s="11"/>
      <c r="C33" s="15" t="s">
        <v>39</v>
      </c>
      <c r="D33" s="16">
        <v>99768</v>
      </c>
      <c r="E33" s="16">
        <v>90190</v>
      </c>
    </row>
    <row r="34" spans="1:5" ht="15.75" thickBot="1" x14ac:dyDescent="0.3">
      <c r="A34" s="26" t="s">
        <v>40</v>
      </c>
      <c r="B34" s="27"/>
      <c r="C34" s="28"/>
      <c r="D34" s="29">
        <f>SUM(D2:D33)</f>
        <v>1659292</v>
      </c>
      <c r="E34" s="29">
        <f>SUM(E2:E33)</f>
        <v>1500000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opLeftCell="B4" zoomScale="110" zoomScaleNormal="110" workbookViewId="0">
      <selection activeCell="K13" sqref="K13"/>
    </sheetView>
  </sheetViews>
  <sheetFormatPr baseColWidth="10" defaultColWidth="11.42578125" defaultRowHeight="15" x14ac:dyDescent="0.25"/>
  <cols>
    <col min="1" max="2" width="11.42578125" style="81"/>
    <col min="3" max="3" width="13.85546875" style="81" bestFit="1" customWidth="1"/>
    <col min="4" max="5" width="11.42578125" style="81"/>
    <col min="6" max="6" width="32.28515625" style="81" bestFit="1" customWidth="1"/>
    <col min="7" max="7" width="9.85546875" style="81" bestFit="1" customWidth="1"/>
    <col min="8" max="10" width="11.42578125" style="81"/>
    <col min="11" max="11" width="14.140625" style="81" bestFit="1" customWidth="1"/>
    <col min="12" max="13" width="11.42578125" style="81" customWidth="1"/>
    <col min="14" max="14" width="13.28515625" style="81" customWidth="1"/>
    <col min="15" max="15" width="11.42578125" style="81" customWidth="1"/>
    <col min="16" max="16384" width="11.42578125" style="81"/>
  </cols>
  <sheetData>
    <row r="1" spans="1:10" ht="90" customHeight="1" x14ac:dyDescent="0.25">
      <c r="A1" s="80"/>
      <c r="B1" s="215"/>
      <c r="C1" s="215"/>
      <c r="D1" s="215"/>
      <c r="E1" s="215"/>
      <c r="F1" s="80"/>
      <c r="G1" s="80"/>
      <c r="H1" s="80"/>
    </row>
    <row r="2" spans="1:10" x14ac:dyDescent="0.25">
      <c r="A2" s="80"/>
      <c r="B2" s="216"/>
      <c r="C2" s="216"/>
      <c r="D2" s="82"/>
      <c r="E2" s="82"/>
      <c r="F2" s="80"/>
      <c r="G2" s="80"/>
      <c r="H2" s="80"/>
    </row>
    <row r="3" spans="1:10" ht="15.75" thickBot="1" x14ac:dyDescent="0.3">
      <c r="A3" s="80"/>
      <c r="B3" s="216"/>
      <c r="C3" s="216"/>
      <c r="D3" s="82"/>
      <c r="E3" s="82"/>
      <c r="F3" s="80"/>
      <c r="G3" s="80"/>
      <c r="H3" s="80"/>
    </row>
    <row r="4" spans="1:10" ht="105" customHeight="1" x14ac:dyDescent="0.25">
      <c r="A4" s="80"/>
      <c r="B4" s="82"/>
      <c r="C4" s="83"/>
      <c r="D4" s="84"/>
      <c r="E4" s="226" t="s">
        <v>240</v>
      </c>
      <c r="F4" s="227"/>
      <c r="G4" s="227"/>
      <c r="H4" s="227"/>
      <c r="I4" s="228"/>
    </row>
    <row r="5" spans="1:10" ht="24" x14ac:dyDescent="0.25">
      <c r="A5" s="80"/>
      <c r="B5" s="85"/>
      <c r="C5" s="86"/>
      <c r="D5" s="87"/>
      <c r="E5" s="224" t="s">
        <v>41</v>
      </c>
      <c r="F5" s="225" t="s">
        <v>42</v>
      </c>
      <c r="G5" s="112">
        <v>2015</v>
      </c>
      <c r="H5" s="112">
        <v>2016</v>
      </c>
      <c r="I5" s="122" t="s">
        <v>43</v>
      </c>
    </row>
    <row r="6" spans="1:10" x14ac:dyDescent="0.25">
      <c r="A6" s="80"/>
      <c r="B6" s="85"/>
      <c r="C6" s="86"/>
      <c r="D6" s="87"/>
      <c r="E6" s="224"/>
      <c r="F6" s="225"/>
      <c r="G6" s="112" t="s">
        <v>44</v>
      </c>
      <c r="H6" s="112" t="s">
        <v>44</v>
      </c>
      <c r="I6" s="122" t="s">
        <v>44</v>
      </c>
    </row>
    <row r="7" spans="1:10" x14ac:dyDescent="0.25">
      <c r="A7" s="80"/>
      <c r="B7" s="85"/>
      <c r="C7" s="86"/>
      <c r="D7" s="87"/>
      <c r="E7" s="88">
        <v>1</v>
      </c>
      <c r="F7" s="89" t="s">
        <v>153</v>
      </c>
      <c r="G7" s="90"/>
      <c r="H7" s="90"/>
      <c r="I7" s="123">
        <f>SUM(I8:I22)</f>
        <v>634200</v>
      </c>
    </row>
    <row r="8" spans="1:10" x14ac:dyDescent="0.25">
      <c r="A8" s="80"/>
      <c r="B8" s="85"/>
      <c r="C8" s="86"/>
      <c r="D8" s="87"/>
      <c r="E8" s="91" t="s">
        <v>45</v>
      </c>
      <c r="F8" s="41" t="str">
        <f>Tabla1[[#This Row],[Personal ]]</f>
        <v>Coordinador del Programa</v>
      </c>
      <c r="G8" s="92">
        <f>I8/2</f>
        <v>48000</v>
      </c>
      <c r="H8" s="92">
        <f>I8/2</f>
        <v>48000</v>
      </c>
      <c r="I8" s="124">
        <f>Tabla1[[#This Row],[Total EUROS]]</f>
        <v>96000</v>
      </c>
    </row>
    <row r="9" spans="1:10" ht="30" x14ac:dyDescent="0.25">
      <c r="A9" s="80"/>
      <c r="B9" s="85"/>
      <c r="C9" s="86"/>
      <c r="D9" s="87"/>
      <c r="E9" s="91" t="s">
        <v>46</v>
      </c>
      <c r="F9" s="41" t="str">
        <f>Tabla1[[#This Row],[Personal ]]</f>
        <v>Esp. Monitoreo, evaluación y gestión de información</v>
      </c>
      <c r="G9" s="92">
        <f t="shared" ref="G9:G61" si="0">I9/2</f>
        <v>34800</v>
      </c>
      <c r="H9" s="92">
        <f t="shared" ref="H9:H61" si="1">I9/2</f>
        <v>34800</v>
      </c>
      <c r="I9" s="124">
        <f>Tabla1[[#This Row],[Total EUROS]]</f>
        <v>69600</v>
      </c>
    </row>
    <row r="10" spans="1:10" x14ac:dyDescent="0.25">
      <c r="A10" s="80"/>
      <c r="B10" s="85"/>
      <c r="C10" s="86"/>
      <c r="D10" s="87"/>
      <c r="E10" s="91" t="s">
        <v>47</v>
      </c>
      <c r="F10" s="41" t="str">
        <f>Tabla1[[#This Row],[Personal ]]</f>
        <v>Esp. Técnico</v>
      </c>
      <c r="G10" s="92">
        <f t="shared" si="0"/>
        <v>34800</v>
      </c>
      <c r="H10" s="92">
        <f t="shared" si="1"/>
        <v>34800</v>
      </c>
      <c r="I10" s="124">
        <f>Tabla1[[#This Row],[Total EUROS]]</f>
        <v>69600</v>
      </c>
    </row>
    <row r="11" spans="1:10" x14ac:dyDescent="0.25">
      <c r="A11" s="80"/>
      <c r="B11" s="85"/>
      <c r="C11" s="86"/>
      <c r="D11" s="87"/>
      <c r="E11" s="91" t="s">
        <v>48</v>
      </c>
      <c r="F11" s="41" t="str">
        <f>Tabla1[[#This Row],[Personal ]]</f>
        <v>Administrador</v>
      </c>
      <c r="G11" s="92">
        <f t="shared" si="0"/>
        <v>16800</v>
      </c>
      <c r="H11" s="92">
        <f t="shared" si="1"/>
        <v>16800</v>
      </c>
      <c r="I11" s="124">
        <f>Tabla1[[#This Row],[Total EUROS]]</f>
        <v>33600</v>
      </c>
    </row>
    <row r="12" spans="1:10" x14ac:dyDescent="0.25">
      <c r="A12" s="80"/>
      <c r="B12" s="85"/>
      <c r="C12" s="86"/>
      <c r="D12" s="87"/>
      <c r="E12" s="91" t="s">
        <v>49</v>
      </c>
      <c r="F12" s="41" t="str">
        <f>Tabla1[[#This Row],[Personal ]]</f>
        <v>Asistente contable</v>
      </c>
      <c r="G12" s="92">
        <f t="shared" si="0"/>
        <v>12000</v>
      </c>
      <c r="H12" s="92">
        <f t="shared" si="1"/>
        <v>12000</v>
      </c>
      <c r="I12" s="124">
        <f>Tabla1[[#This Row],[Total EUROS]]</f>
        <v>24000</v>
      </c>
    </row>
    <row r="13" spans="1:10" x14ac:dyDescent="0.25">
      <c r="A13" s="80"/>
      <c r="B13" s="85"/>
      <c r="C13" s="86"/>
      <c r="D13" s="87"/>
      <c r="E13" s="91" t="s">
        <v>50</v>
      </c>
      <c r="F13" s="41" t="str">
        <f>Tabla1[[#This Row],[Personal ]]</f>
        <v>Comunicador</v>
      </c>
      <c r="G13" s="92">
        <f t="shared" si="0"/>
        <v>18000</v>
      </c>
      <c r="H13" s="92">
        <f t="shared" si="1"/>
        <v>18000</v>
      </c>
      <c r="I13" s="124">
        <f>Tabla1[[#This Row],[Total EUROS]]</f>
        <v>36000</v>
      </c>
      <c r="J13" s="81">
        <f>800*24</f>
        <v>19200</v>
      </c>
    </row>
    <row r="14" spans="1:10" x14ac:dyDescent="0.25">
      <c r="A14" s="80"/>
      <c r="B14" s="85"/>
      <c r="C14" s="86"/>
      <c r="D14" s="87"/>
      <c r="E14" s="91" t="s">
        <v>51</v>
      </c>
      <c r="F14" s="41" t="str">
        <f>Tabla1[[#This Row],[Personal ]]</f>
        <v>Secretario(a)</v>
      </c>
      <c r="G14" s="92">
        <f t="shared" si="0"/>
        <v>9600</v>
      </c>
      <c r="H14" s="92">
        <f t="shared" si="1"/>
        <v>9600</v>
      </c>
      <c r="I14" s="124">
        <f>Tabla1[[#This Row],[Total EUROS]]</f>
        <v>19200</v>
      </c>
    </row>
    <row r="15" spans="1:10" x14ac:dyDescent="0.25">
      <c r="A15" s="80"/>
      <c r="B15" s="82"/>
      <c r="C15" s="83"/>
      <c r="D15" s="84"/>
      <c r="E15" s="91" t="s">
        <v>52</v>
      </c>
      <c r="F15" s="41" t="str">
        <f>Tabla1[[#This Row],[Personal ]]</f>
        <v>Asistente de logística y compras</v>
      </c>
      <c r="G15" s="92">
        <f t="shared" si="0"/>
        <v>8400</v>
      </c>
      <c r="H15" s="92">
        <f t="shared" si="1"/>
        <v>8400</v>
      </c>
      <c r="I15" s="124">
        <f>Tabla1[[#This Row],[Total EUROS]]</f>
        <v>16800</v>
      </c>
    </row>
    <row r="16" spans="1:10" x14ac:dyDescent="0.25">
      <c r="A16" s="80"/>
      <c r="B16" s="85"/>
      <c r="C16" s="86"/>
      <c r="D16" s="87"/>
      <c r="E16" s="91" t="s">
        <v>53</v>
      </c>
      <c r="F16" s="41" t="str">
        <f>Tabla1[[#This Row],[Personal ]]</f>
        <v>Coordinadores Unidades Técnicas</v>
      </c>
      <c r="G16" s="92">
        <f t="shared" si="0"/>
        <v>39600</v>
      </c>
      <c r="H16" s="92">
        <f t="shared" si="1"/>
        <v>39600</v>
      </c>
      <c r="I16" s="124">
        <f>Tabla1[[#This Row],[Total EUROS]]</f>
        <v>79200</v>
      </c>
    </row>
    <row r="17" spans="1:9" x14ac:dyDescent="0.25">
      <c r="A17" s="80"/>
      <c r="B17" s="85"/>
      <c r="C17" s="86"/>
      <c r="D17" s="87"/>
      <c r="E17" s="91" t="s">
        <v>54</v>
      </c>
      <c r="F17" s="41" t="str">
        <f>Tabla1[[#This Row],[Personal ]]</f>
        <v>Especialistas Forestales</v>
      </c>
      <c r="G17" s="92">
        <f t="shared" si="0"/>
        <v>16800</v>
      </c>
      <c r="H17" s="92">
        <f t="shared" si="1"/>
        <v>16800</v>
      </c>
      <c r="I17" s="124">
        <f>Tabla1[[#This Row],[Total EUROS]]</f>
        <v>33600</v>
      </c>
    </row>
    <row r="18" spans="1:9" x14ac:dyDescent="0.25">
      <c r="A18" s="80"/>
      <c r="B18" s="85"/>
      <c r="C18" s="86"/>
      <c r="D18" s="87"/>
      <c r="E18" s="91" t="s">
        <v>135</v>
      </c>
      <c r="F18" s="41" t="str">
        <f>Tabla1[[#This Row],[Personal ]]</f>
        <v>Técnicos forestales-agrónomos</v>
      </c>
      <c r="G18" s="92">
        <f t="shared" si="0"/>
        <v>30800</v>
      </c>
      <c r="H18" s="92">
        <f t="shared" si="1"/>
        <v>30800</v>
      </c>
      <c r="I18" s="124">
        <f>Tabla1[[#This Row],[Total EUROS]]</f>
        <v>61600</v>
      </c>
    </row>
    <row r="19" spans="1:9" x14ac:dyDescent="0.25">
      <c r="A19" s="80"/>
      <c r="B19" s="85"/>
      <c r="C19" s="86"/>
      <c r="D19" s="87"/>
      <c r="E19" s="91" t="s">
        <v>136</v>
      </c>
      <c r="F19" s="41" t="str">
        <f>Tabla1[[#This Row],[Personal ]]</f>
        <v>Movilizadores de Campo</v>
      </c>
      <c r="G19" s="92">
        <f t="shared" si="0"/>
        <v>22400</v>
      </c>
      <c r="H19" s="92">
        <f t="shared" si="1"/>
        <v>22400</v>
      </c>
      <c r="I19" s="124">
        <f>Tabla1[[#This Row],[Total EUROS]]</f>
        <v>44800</v>
      </c>
    </row>
    <row r="20" spans="1:9" x14ac:dyDescent="0.25">
      <c r="A20" s="80"/>
      <c r="B20" s="85"/>
      <c r="C20" s="86"/>
      <c r="D20" s="87"/>
      <c r="E20" s="91" t="s">
        <v>137</v>
      </c>
      <c r="F20" s="41" t="str">
        <f>Tabla1[[#This Row],[Personal ]]</f>
        <v>Paratécnico Materos para PFNM</v>
      </c>
      <c r="G20" s="92">
        <f t="shared" si="0"/>
        <v>2700</v>
      </c>
      <c r="H20" s="92">
        <f t="shared" si="1"/>
        <v>2700</v>
      </c>
      <c r="I20" s="124">
        <f>Tabla1[[#This Row],[Total EUROS]]</f>
        <v>5400</v>
      </c>
    </row>
    <row r="21" spans="1:9" x14ac:dyDescent="0.25">
      <c r="A21" s="80"/>
      <c r="B21" s="85"/>
      <c r="C21" s="86"/>
      <c r="D21" s="87"/>
      <c r="E21" s="91" t="s">
        <v>138</v>
      </c>
      <c r="F21" s="41" t="str">
        <f>Tabla1[[#This Row],[Personal ]]</f>
        <v>Esp. en Leyes y Normas</v>
      </c>
      <c r="G21" s="92">
        <f t="shared" si="0"/>
        <v>8000</v>
      </c>
      <c r="H21" s="92">
        <f t="shared" si="1"/>
        <v>8000</v>
      </c>
      <c r="I21" s="124">
        <f>Tabla1[[#This Row],[Total EUROS]]</f>
        <v>16000</v>
      </c>
    </row>
    <row r="22" spans="1:9" ht="15" customHeight="1" x14ac:dyDescent="0.25">
      <c r="A22" s="80"/>
      <c r="B22" s="85"/>
      <c r="C22" s="86"/>
      <c r="D22" s="87"/>
      <c r="E22" s="91" t="s">
        <v>139</v>
      </c>
      <c r="F22" s="41" t="str">
        <f>Tabla1[[#This Row],[Personal ]]</f>
        <v>Esp. en Transformación y Comercialización</v>
      </c>
      <c r="G22" s="92">
        <f t="shared" si="0"/>
        <v>14400</v>
      </c>
      <c r="H22" s="92">
        <f t="shared" si="1"/>
        <v>14400</v>
      </c>
      <c r="I22" s="124">
        <f>Tabla1[[#This Row],[Total EUROS]]</f>
        <v>28800</v>
      </c>
    </row>
    <row r="23" spans="1:9" x14ac:dyDescent="0.25">
      <c r="A23" s="80"/>
      <c r="B23" s="85"/>
      <c r="C23" s="86"/>
      <c r="D23" s="87"/>
      <c r="E23" s="94">
        <v>2</v>
      </c>
      <c r="F23" s="95" t="s">
        <v>206</v>
      </c>
      <c r="G23" s="104">
        <f t="shared" si="0"/>
        <v>158500</v>
      </c>
      <c r="H23" s="104">
        <f t="shared" si="1"/>
        <v>158500</v>
      </c>
      <c r="I23" s="125">
        <f>SUM(I24:I61)</f>
        <v>317000</v>
      </c>
    </row>
    <row r="24" spans="1:9" ht="15" customHeight="1" x14ac:dyDescent="0.25">
      <c r="A24" s="80"/>
      <c r="B24" s="85"/>
      <c r="C24" s="86"/>
      <c r="D24" s="87"/>
      <c r="E24" s="91" t="s">
        <v>55</v>
      </c>
      <c r="F24" s="96" t="str">
        <f>'Hoja de Calculo '!D31</f>
        <v>Alquiler oficinas</v>
      </c>
      <c r="G24" s="92">
        <f t="shared" si="0"/>
        <v>18600</v>
      </c>
      <c r="H24" s="92">
        <f t="shared" si="1"/>
        <v>18600</v>
      </c>
      <c r="I24" s="124">
        <f>'Hoja de Calculo '!I31</f>
        <v>37200</v>
      </c>
    </row>
    <row r="25" spans="1:9" x14ac:dyDescent="0.25">
      <c r="A25" s="80"/>
      <c r="B25" s="85"/>
      <c r="C25" s="86"/>
      <c r="D25" s="87"/>
      <c r="E25" s="91" t="s">
        <v>56</v>
      </c>
      <c r="F25" s="97" t="str">
        <f>'Hoja de Calculo '!D34</f>
        <v>Electricidad</v>
      </c>
      <c r="G25" s="92">
        <f t="shared" si="0"/>
        <v>1080</v>
      </c>
      <c r="H25" s="92">
        <f t="shared" si="1"/>
        <v>1080</v>
      </c>
      <c r="I25" s="124">
        <f>'Hoja de Calculo '!I35</f>
        <v>2160</v>
      </c>
    </row>
    <row r="26" spans="1:9" x14ac:dyDescent="0.25">
      <c r="A26" s="80"/>
      <c r="B26" s="85"/>
      <c r="C26" s="86"/>
      <c r="D26" s="87"/>
      <c r="E26" s="91" t="s">
        <v>57</v>
      </c>
      <c r="F26" s="97" t="str">
        <f>'Hoja de Calculo '!D37</f>
        <v>Acqua</v>
      </c>
      <c r="G26" s="92">
        <f t="shared" si="0"/>
        <v>285</v>
      </c>
      <c r="H26" s="92">
        <f t="shared" si="1"/>
        <v>285</v>
      </c>
      <c r="I26" s="124">
        <f>'Hoja de Calculo '!H39</f>
        <v>570</v>
      </c>
    </row>
    <row r="27" spans="1:9" x14ac:dyDescent="0.25">
      <c r="A27" s="80"/>
      <c r="B27" s="85"/>
      <c r="C27" s="86"/>
      <c r="D27" s="87"/>
      <c r="E27" s="98" t="s">
        <v>59</v>
      </c>
      <c r="F27" s="96" t="str">
        <f>'Hoja de Calculo '!D41</f>
        <v>Limpieza</v>
      </c>
      <c r="G27" s="92">
        <f t="shared" si="0"/>
        <v>325</v>
      </c>
      <c r="H27" s="92">
        <f t="shared" si="1"/>
        <v>325</v>
      </c>
      <c r="I27" s="124">
        <f>'Hoja de Calculo '!H47</f>
        <v>650</v>
      </c>
    </row>
    <row r="28" spans="1:9" x14ac:dyDescent="0.25">
      <c r="A28" s="80"/>
      <c r="B28" s="85"/>
      <c r="C28" s="86"/>
      <c r="D28" s="87"/>
      <c r="E28" s="98" t="s">
        <v>60</v>
      </c>
      <c r="F28" s="96" t="str">
        <f>'Hoja de Calculo '!D50</f>
        <v>Telefono</v>
      </c>
      <c r="G28" s="92">
        <f t="shared" si="0"/>
        <v>750</v>
      </c>
      <c r="H28" s="92">
        <f t="shared" si="1"/>
        <v>750</v>
      </c>
      <c r="I28" s="124">
        <f>'Hoja de Calculo '!H55</f>
        <v>1500</v>
      </c>
    </row>
    <row r="29" spans="1:9" x14ac:dyDescent="0.25">
      <c r="A29" s="80"/>
      <c r="B29" s="85"/>
      <c r="C29" s="86"/>
      <c r="D29" s="87"/>
      <c r="E29" s="98" t="s">
        <v>62</v>
      </c>
      <c r="F29" s="96" t="str">
        <f>'Hoja de Calculo '!D58</f>
        <v>Celular-Oficina La Paz</v>
      </c>
      <c r="G29" s="92">
        <f t="shared" si="0"/>
        <v>3150</v>
      </c>
      <c r="H29" s="92">
        <f t="shared" si="1"/>
        <v>3150</v>
      </c>
      <c r="I29" s="124">
        <f>'Hoja de Calculo '!H59</f>
        <v>6300</v>
      </c>
    </row>
    <row r="30" spans="1:9" x14ac:dyDescent="0.25">
      <c r="A30" s="80"/>
      <c r="B30" s="85"/>
      <c r="C30" s="86"/>
      <c r="D30" s="87"/>
      <c r="E30" s="98" t="s">
        <v>63</v>
      </c>
      <c r="F30" s="96" t="str">
        <f>'Hoja de Calculo '!D62</f>
        <v>Internet</v>
      </c>
      <c r="G30" s="92">
        <f t="shared" si="0"/>
        <v>4250</v>
      </c>
      <c r="H30" s="92">
        <f t="shared" si="1"/>
        <v>4250</v>
      </c>
      <c r="I30" s="124">
        <f>'Hoja de Calculo '!H67</f>
        <v>8500</v>
      </c>
    </row>
    <row r="31" spans="1:9" x14ac:dyDescent="0.25">
      <c r="A31" s="80"/>
      <c r="B31" s="85"/>
      <c r="C31" s="86"/>
      <c r="D31" s="87"/>
      <c r="E31" s="91" t="s">
        <v>65</v>
      </c>
      <c r="F31" s="97" t="str">
        <f>'Hoja de Calculo '!D70</f>
        <v>Correo</v>
      </c>
      <c r="G31" s="92">
        <f t="shared" si="0"/>
        <v>550</v>
      </c>
      <c r="H31" s="92">
        <f t="shared" si="1"/>
        <v>550</v>
      </c>
      <c r="I31" s="124">
        <f>'Hoja de Calculo '!H75</f>
        <v>1100</v>
      </c>
    </row>
    <row r="32" spans="1:9" x14ac:dyDescent="0.25">
      <c r="A32" s="80"/>
      <c r="B32" s="85"/>
      <c r="C32" s="86"/>
      <c r="D32" s="87"/>
      <c r="E32" s="91" t="s">
        <v>66</v>
      </c>
      <c r="F32" s="97" t="str">
        <f>'Hoja de Calculo '!D78</f>
        <v>Material de Oficina</v>
      </c>
      <c r="G32" s="92">
        <f t="shared" si="0"/>
        <v>6000</v>
      </c>
      <c r="H32" s="92">
        <f t="shared" si="1"/>
        <v>6000</v>
      </c>
      <c r="I32" s="124">
        <f>'Hoja de Calculo '!H83</f>
        <v>12000</v>
      </c>
    </row>
    <row r="33" spans="1:9" x14ac:dyDescent="0.25">
      <c r="A33" s="80"/>
      <c r="B33" s="85"/>
      <c r="C33" s="86"/>
      <c r="D33" s="87"/>
      <c r="E33" s="91" t="s">
        <v>67</v>
      </c>
      <c r="F33" s="96" t="str">
        <f>'Hoja de Calculo '!D86</f>
        <v>Carburante</v>
      </c>
      <c r="G33" s="92">
        <f t="shared" si="0"/>
        <v>12000</v>
      </c>
      <c r="H33" s="92">
        <f t="shared" si="1"/>
        <v>12000</v>
      </c>
      <c r="I33" s="124">
        <f>'Hoja de Calculo '!H91</f>
        <v>24000</v>
      </c>
    </row>
    <row r="34" spans="1:9" ht="15" customHeight="1" x14ac:dyDescent="0.25">
      <c r="A34" s="80"/>
      <c r="B34" s="85"/>
      <c r="C34" s="86"/>
      <c r="D34" s="87"/>
      <c r="E34" s="91" t="s">
        <v>68</v>
      </c>
      <c r="F34" s="99" t="str">
        <f>'Hoja de Calculo '!D94</f>
        <v>Boletos aereos</v>
      </c>
      <c r="G34" s="92">
        <f t="shared" si="0"/>
        <v>18500</v>
      </c>
      <c r="H34" s="92">
        <f t="shared" si="1"/>
        <v>18500</v>
      </c>
      <c r="I34" s="124">
        <f>'Hoja de Calculo '!F97</f>
        <v>37000</v>
      </c>
    </row>
    <row r="35" spans="1:9" x14ac:dyDescent="0.25">
      <c r="A35" s="80"/>
      <c r="B35" s="85"/>
      <c r="C35" s="86"/>
      <c r="D35" s="87"/>
      <c r="E35" s="91" t="s">
        <v>69</v>
      </c>
      <c r="F35" s="100" t="str">
        <f>'Hoja de Calculo '!D100</f>
        <v>Transporte fluvial</v>
      </c>
      <c r="G35" s="92">
        <f t="shared" si="0"/>
        <v>650</v>
      </c>
      <c r="H35" s="92">
        <f t="shared" si="1"/>
        <v>650</v>
      </c>
      <c r="I35" s="124">
        <f>'Hoja de Calculo '!F103</f>
        <v>1300</v>
      </c>
    </row>
    <row r="36" spans="1:9" ht="15" customHeight="1" x14ac:dyDescent="0.25">
      <c r="A36" s="80"/>
      <c r="B36" s="85"/>
      <c r="C36" s="86"/>
      <c r="D36" s="87"/>
      <c r="E36" s="91" t="s">
        <v>70</v>
      </c>
      <c r="F36" s="96" t="str">
        <f>'Hoja de Calculo '!D106</f>
        <v>Seguros Vehiculos y equipos</v>
      </c>
      <c r="G36" s="92">
        <f t="shared" si="0"/>
        <v>1750</v>
      </c>
      <c r="H36" s="92">
        <f t="shared" si="1"/>
        <v>1750</v>
      </c>
      <c r="I36" s="124">
        <f>'Hoja de Calculo '!F111</f>
        <v>3500</v>
      </c>
    </row>
    <row r="37" spans="1:9" x14ac:dyDescent="0.25">
      <c r="A37" s="80"/>
      <c r="B37" s="85"/>
      <c r="C37" s="86"/>
      <c r="D37" s="87"/>
      <c r="E37" s="98" t="s">
        <v>71</v>
      </c>
      <c r="F37" s="96" t="str">
        <f>'Hoja de Calculo '!D114</f>
        <v>Seguro contra accidentes</v>
      </c>
      <c r="G37" s="92">
        <f t="shared" si="0"/>
        <v>1350</v>
      </c>
      <c r="H37" s="92">
        <f t="shared" si="1"/>
        <v>1350</v>
      </c>
      <c r="I37" s="124">
        <f>'Hoja de Calculo '!F117</f>
        <v>2700</v>
      </c>
    </row>
    <row r="38" spans="1:9" x14ac:dyDescent="0.25">
      <c r="A38" s="80"/>
      <c r="B38" s="85"/>
      <c r="C38" s="86"/>
      <c r="D38" s="87"/>
      <c r="E38" s="98" t="s">
        <v>72</v>
      </c>
      <c r="F38" s="96" t="str">
        <f>'Hoja de Calculo '!D120</f>
        <v>Mantenimiento vehiculos</v>
      </c>
      <c r="G38" s="92">
        <f t="shared" si="0"/>
        <v>20000</v>
      </c>
      <c r="H38" s="92">
        <f t="shared" si="1"/>
        <v>20000</v>
      </c>
      <c r="I38" s="124">
        <f>'Hoja de Calculo '!H126</f>
        <v>40000</v>
      </c>
    </row>
    <row r="39" spans="1:9" x14ac:dyDescent="0.25">
      <c r="A39" s="80"/>
      <c r="B39" s="85"/>
      <c r="C39" s="86"/>
      <c r="D39" s="87"/>
      <c r="E39" s="98" t="s">
        <v>73</v>
      </c>
      <c r="F39" s="96" t="str">
        <f>'Hoja de Calculo '!D129</f>
        <v>Compra motos</v>
      </c>
      <c r="G39" s="92">
        <f>I39</f>
        <v>21000</v>
      </c>
      <c r="H39" s="92"/>
      <c r="I39" s="124">
        <f>'Hoja de Calculo '!F131</f>
        <v>21000</v>
      </c>
    </row>
    <row r="40" spans="1:9" x14ac:dyDescent="0.25">
      <c r="A40" s="80"/>
      <c r="B40" s="85"/>
      <c r="C40" s="86"/>
      <c r="D40" s="87"/>
      <c r="E40" s="98" t="s">
        <v>74</v>
      </c>
      <c r="F40" s="96" t="str">
        <f>'Hoja de Calculo '!D136</f>
        <v xml:space="preserve">Compra vehiculo </v>
      </c>
      <c r="G40" s="92">
        <f>I40</f>
        <v>66000</v>
      </c>
      <c r="H40" s="92"/>
      <c r="I40" s="124">
        <f>'Hoja de Calculo '!G137</f>
        <v>66000</v>
      </c>
    </row>
    <row r="41" spans="1:9" x14ac:dyDescent="0.25">
      <c r="A41" s="80"/>
      <c r="B41" s="85"/>
      <c r="C41" s="86"/>
      <c r="D41" s="87"/>
      <c r="E41" s="98" t="s">
        <v>75</v>
      </c>
      <c r="F41" s="96" t="str">
        <f>'Hoja de Calculo '!D140</f>
        <v xml:space="preserve"> Computer y accesorios</v>
      </c>
      <c r="G41" s="92">
        <f t="shared" si="0"/>
        <v>3000</v>
      </c>
      <c r="H41" s="92">
        <f t="shared" si="1"/>
        <v>3000</v>
      </c>
      <c r="I41" s="124">
        <f>'Hoja de Calculo '!G142</f>
        <v>6000</v>
      </c>
    </row>
    <row r="42" spans="1:9" x14ac:dyDescent="0.25">
      <c r="A42" s="80"/>
      <c r="B42" s="85"/>
      <c r="C42" s="86"/>
      <c r="D42" s="87"/>
      <c r="E42" s="91" t="s">
        <v>76</v>
      </c>
      <c r="F42" s="97" t="str">
        <f>'Hoja de Calculo '!D145</f>
        <v>Compra impresoras multifuncion</v>
      </c>
      <c r="G42" s="92">
        <f t="shared" si="0"/>
        <v>600</v>
      </c>
      <c r="H42" s="92">
        <f t="shared" si="1"/>
        <v>600</v>
      </c>
      <c r="I42" s="124">
        <f>'Hoja de Calculo '!G147</f>
        <v>1200</v>
      </c>
    </row>
    <row r="43" spans="1:9" x14ac:dyDescent="0.25">
      <c r="A43" s="80"/>
      <c r="B43" s="85"/>
      <c r="C43" s="86"/>
      <c r="D43" s="87"/>
      <c r="E43" s="91" t="s">
        <v>77</v>
      </c>
      <c r="F43" s="101" t="str">
        <f>'Hoja de Calculo '!D151</f>
        <v xml:space="preserve">Plotter y accesorios </v>
      </c>
      <c r="G43" s="92">
        <f t="shared" si="0"/>
        <v>500</v>
      </c>
      <c r="H43" s="92">
        <f t="shared" si="1"/>
        <v>500</v>
      </c>
      <c r="I43" s="124">
        <f>'Hoja de Calculo '!G153</f>
        <v>1000</v>
      </c>
    </row>
    <row r="44" spans="1:9" ht="24" x14ac:dyDescent="0.25">
      <c r="A44" s="80"/>
      <c r="B44" s="85"/>
      <c r="C44" s="86"/>
      <c r="D44" s="87"/>
      <c r="E44" s="91" t="s">
        <v>78</v>
      </c>
      <c r="F44" s="101" t="str">
        <f>'Hoja de Calculo '!D156</f>
        <v>Equipo audivisual Data Display y accesorios</v>
      </c>
      <c r="G44" s="92">
        <f t="shared" si="0"/>
        <v>300</v>
      </c>
      <c r="H44" s="92">
        <f t="shared" si="1"/>
        <v>300</v>
      </c>
      <c r="I44" s="124">
        <f>'Hoja de Calculo '!G159</f>
        <v>600</v>
      </c>
    </row>
    <row r="45" spans="1:9" x14ac:dyDescent="0.25">
      <c r="A45" s="80"/>
      <c r="B45" s="85"/>
      <c r="C45" s="86"/>
      <c r="D45" s="87"/>
      <c r="E45" s="91" t="s">
        <v>207</v>
      </c>
      <c r="F45" s="101" t="str">
        <f>'Hoja de Calculo '!D162</f>
        <v>Generador de energia 600 HP</v>
      </c>
      <c r="G45" s="92">
        <f t="shared" si="0"/>
        <v>600</v>
      </c>
      <c r="H45" s="92">
        <f t="shared" si="1"/>
        <v>600</v>
      </c>
      <c r="I45" s="124">
        <f>'Hoja de Calculo '!G165</f>
        <v>1200</v>
      </c>
    </row>
    <row r="46" spans="1:9" ht="21.75" customHeight="1" x14ac:dyDescent="0.25">
      <c r="A46" s="80"/>
      <c r="B46" s="85"/>
      <c r="C46" s="86"/>
      <c r="D46" s="87"/>
      <c r="E46" s="91" t="s">
        <v>210</v>
      </c>
      <c r="F46" s="101" t="str">
        <f>'Hoja de Calculo '!D168</f>
        <v>Medicamentos y Kit para el trabajo en campo</v>
      </c>
      <c r="G46" s="92">
        <f t="shared" si="0"/>
        <v>650</v>
      </c>
      <c r="H46" s="92">
        <f t="shared" si="1"/>
        <v>650</v>
      </c>
      <c r="I46" s="124">
        <f>'Hoja de Calculo '!G171</f>
        <v>1300</v>
      </c>
    </row>
    <row r="47" spans="1:9" x14ac:dyDescent="0.25">
      <c r="A47" s="80"/>
      <c r="B47" s="85"/>
      <c r="C47" s="86"/>
      <c r="D47" s="87"/>
      <c r="E47" s="91" t="s">
        <v>180</v>
      </c>
      <c r="F47" s="101" t="str">
        <f>'Hoja de Calculo '!D175</f>
        <v>Equipamiento de laboratorio e investigacion</v>
      </c>
      <c r="G47" s="92">
        <f t="shared" si="0"/>
        <v>1300</v>
      </c>
      <c r="H47" s="92">
        <f t="shared" si="1"/>
        <v>1300</v>
      </c>
      <c r="I47" s="124">
        <f>'Hoja de Calculo '!G178</f>
        <v>2600</v>
      </c>
    </row>
    <row r="48" spans="1:9" x14ac:dyDescent="0.25">
      <c r="A48" s="80"/>
      <c r="B48" s="85"/>
      <c r="C48" s="86"/>
      <c r="D48" s="87"/>
      <c r="E48" s="91" t="s">
        <v>214</v>
      </c>
      <c r="F48" s="101" t="str">
        <f>'Hoja de Calculo '!D195</f>
        <v>Barreno de suelos</v>
      </c>
      <c r="G48" s="92">
        <f t="shared" si="0"/>
        <v>125</v>
      </c>
      <c r="H48" s="92">
        <f t="shared" si="1"/>
        <v>125</v>
      </c>
      <c r="I48" s="124">
        <f>'Hoja de Calculo '!G198</f>
        <v>250</v>
      </c>
    </row>
    <row r="49" spans="1:11" x14ac:dyDescent="0.25">
      <c r="A49" s="80"/>
      <c r="B49" s="85"/>
      <c r="C49" s="86"/>
      <c r="D49" s="87"/>
      <c r="E49" s="91" t="s">
        <v>215</v>
      </c>
      <c r="F49" s="101" t="str">
        <f>'Hoja de Calculo '!D201</f>
        <v xml:space="preserve">Brujula </v>
      </c>
      <c r="G49" s="92">
        <f t="shared" si="0"/>
        <v>25</v>
      </c>
      <c r="H49" s="92">
        <f t="shared" si="1"/>
        <v>25</v>
      </c>
      <c r="I49" s="124">
        <f>'Hoja de Calculo '!G204</f>
        <v>50</v>
      </c>
    </row>
    <row r="50" spans="1:11" x14ac:dyDescent="0.25">
      <c r="A50" s="80"/>
      <c r="B50" s="85"/>
      <c r="C50" s="86"/>
      <c r="D50" s="87"/>
      <c r="E50" s="91" t="s">
        <v>216</v>
      </c>
      <c r="F50" s="101" t="str">
        <f>'Hoja de Calculo '!D208</f>
        <v>Cinta Diametrica</v>
      </c>
      <c r="G50" s="92">
        <f t="shared" si="0"/>
        <v>60</v>
      </c>
      <c r="H50" s="92">
        <f t="shared" si="1"/>
        <v>60</v>
      </c>
      <c r="I50" s="124">
        <f>'Hoja de Calculo '!G211</f>
        <v>120</v>
      </c>
    </row>
    <row r="51" spans="1:11" x14ac:dyDescent="0.25">
      <c r="A51" s="80"/>
      <c r="B51" s="85"/>
      <c r="C51" s="86"/>
      <c r="D51" s="87"/>
      <c r="E51" s="91" t="s">
        <v>217</v>
      </c>
      <c r="F51" s="101" t="str">
        <f>'Hoja de Calculo '!D214</f>
        <v>Cinta Flagging color naranja</v>
      </c>
      <c r="G51" s="92">
        <f t="shared" si="0"/>
        <v>300</v>
      </c>
      <c r="H51" s="92">
        <f t="shared" si="1"/>
        <v>300</v>
      </c>
      <c r="I51" s="124">
        <f>'Hoja de Calculo '!G217</f>
        <v>600</v>
      </c>
    </row>
    <row r="52" spans="1:11" x14ac:dyDescent="0.25">
      <c r="A52" s="80"/>
      <c r="B52" s="85"/>
      <c r="C52" s="86"/>
      <c r="D52" s="87"/>
      <c r="E52" s="91" t="s">
        <v>218</v>
      </c>
      <c r="F52" s="101" t="str">
        <f>'Hoja de Calculo '!D220</f>
        <v>Cinta metrica de 500 mt</v>
      </c>
      <c r="G52" s="92">
        <f t="shared" si="0"/>
        <v>200</v>
      </c>
      <c r="H52" s="92">
        <f t="shared" si="1"/>
        <v>200</v>
      </c>
      <c r="I52" s="124">
        <f>'Hoja de Calculo '!G223</f>
        <v>400</v>
      </c>
    </row>
    <row r="53" spans="1:11" x14ac:dyDescent="0.25">
      <c r="A53" s="80"/>
      <c r="B53" s="85"/>
      <c r="C53" s="86"/>
      <c r="D53" s="87"/>
      <c r="E53" s="91" t="s">
        <v>219</v>
      </c>
      <c r="F53" s="101" t="str">
        <f>'Hoja de Calculo '!D226</f>
        <v xml:space="preserve"> GPS</v>
      </c>
      <c r="G53" s="92">
        <f t="shared" si="0"/>
        <v>900</v>
      </c>
      <c r="H53" s="92">
        <f t="shared" si="1"/>
        <v>900</v>
      </c>
      <c r="I53" s="124">
        <f>'Hoja de Calculo '!G229</f>
        <v>1800</v>
      </c>
    </row>
    <row r="54" spans="1:11" ht="24" x14ac:dyDescent="0.25">
      <c r="A54" s="80"/>
      <c r="B54" s="85"/>
      <c r="C54" s="86"/>
      <c r="D54" s="87"/>
      <c r="E54" s="91" t="s">
        <v>220</v>
      </c>
      <c r="F54" s="101" t="str">
        <f>'Hoja de Calculo '!D232</f>
        <v>Herramientas menores (serruchos, tijeras, podadoras, martillos, clavos, etc)</v>
      </c>
      <c r="G54" s="92">
        <f t="shared" si="0"/>
        <v>650</v>
      </c>
      <c r="H54" s="92">
        <f t="shared" si="1"/>
        <v>650</v>
      </c>
      <c r="I54" s="124">
        <f>'Hoja de Calculo '!G235</f>
        <v>1300</v>
      </c>
    </row>
    <row r="55" spans="1:11" ht="24" x14ac:dyDescent="0.25">
      <c r="A55" s="80"/>
      <c r="B55" s="85"/>
      <c r="C55" s="86"/>
      <c r="D55" s="87"/>
      <c r="E55" s="91" t="s">
        <v>221</v>
      </c>
      <c r="F55" s="101" t="str">
        <f>'Hoja de Calculo '!D238</f>
        <v>Indumentaria (Ponchos de agua,Guantes, Cascos de seguridad y Botas de agua)</v>
      </c>
      <c r="G55" s="92">
        <f t="shared" si="0"/>
        <v>850</v>
      </c>
      <c r="H55" s="92">
        <f t="shared" si="1"/>
        <v>850</v>
      </c>
      <c r="I55" s="127">
        <f>'Hoja de Calculo '!G241</f>
        <v>1700</v>
      </c>
    </row>
    <row r="56" spans="1:11" x14ac:dyDescent="0.25">
      <c r="A56" s="80"/>
      <c r="B56" s="85"/>
      <c r="C56" s="86"/>
      <c r="D56" s="87"/>
      <c r="E56" s="91" t="s">
        <v>222</v>
      </c>
      <c r="F56" s="101" t="str">
        <f>'Hoja de Calculo '!D244</f>
        <v>Machetes Medianos Tramontina</v>
      </c>
      <c r="G56" s="92">
        <f t="shared" si="0"/>
        <v>100</v>
      </c>
      <c r="H56" s="92">
        <f t="shared" si="1"/>
        <v>100</v>
      </c>
      <c r="I56" s="127">
        <f>'Hoja de Calculo '!G247</f>
        <v>200</v>
      </c>
    </row>
    <row r="57" spans="1:11" x14ac:dyDescent="0.25">
      <c r="A57" s="80"/>
      <c r="B57" s="85"/>
      <c r="C57" s="86"/>
      <c r="D57" s="87"/>
      <c r="E57" s="91" t="s">
        <v>223</v>
      </c>
      <c r="F57" s="101" t="str">
        <f>'Hoja de Calculo '!D250</f>
        <v>Motosierras podadoras</v>
      </c>
      <c r="G57" s="92">
        <f t="shared" si="0"/>
        <v>1000</v>
      </c>
      <c r="H57" s="92">
        <f t="shared" si="1"/>
        <v>1000</v>
      </c>
      <c r="I57" s="127">
        <f>'Hoja de Calculo '!G253</f>
        <v>2000</v>
      </c>
    </row>
    <row r="58" spans="1:11" x14ac:dyDescent="0.25">
      <c r="A58" s="80"/>
      <c r="B58" s="85"/>
      <c r="C58" s="86"/>
      <c r="D58" s="87"/>
      <c r="E58" s="91" t="s">
        <v>224</v>
      </c>
      <c r="F58" s="101" t="str">
        <f>'Hoja de Calculo '!D256</f>
        <v>Motosierras 0,80</v>
      </c>
      <c r="G58" s="92">
        <f t="shared" si="0"/>
        <v>1600</v>
      </c>
      <c r="H58" s="92">
        <f t="shared" si="1"/>
        <v>1600</v>
      </c>
      <c r="I58" s="127">
        <f>'Hoja de Calculo '!G259</f>
        <v>3200</v>
      </c>
    </row>
    <row r="59" spans="1:11" x14ac:dyDescent="0.25">
      <c r="A59" s="80"/>
      <c r="B59" s="85"/>
      <c r="C59" s="86"/>
      <c r="D59" s="87"/>
      <c r="E59" s="91" t="s">
        <v>211</v>
      </c>
      <c r="F59" s="101" t="str">
        <f>'Hoja de Calculo '!D263</f>
        <v>Muebles</v>
      </c>
      <c r="G59" s="92">
        <f t="shared" si="0"/>
        <v>4000</v>
      </c>
      <c r="H59" s="92">
        <f t="shared" si="1"/>
        <v>4000</v>
      </c>
      <c r="I59" s="127">
        <f>'Hoja de Calculo '!E267</f>
        <v>8000</v>
      </c>
    </row>
    <row r="60" spans="1:11" x14ac:dyDescent="0.25">
      <c r="A60" s="80"/>
      <c r="B60" s="85"/>
      <c r="C60" s="86"/>
      <c r="D60" s="87"/>
      <c r="E60" s="91" t="s">
        <v>212</v>
      </c>
      <c r="F60" s="101" t="str">
        <f>'Hoja de Calculo '!D270</f>
        <v>Varios y mantenimiento de equipamiento</v>
      </c>
      <c r="G60" s="92">
        <f t="shared" si="0"/>
        <v>1500</v>
      </c>
      <c r="H60" s="92">
        <f t="shared" si="1"/>
        <v>1500</v>
      </c>
      <c r="I60" s="127">
        <f>'Hoja de Calculo '!E273</f>
        <v>3000</v>
      </c>
    </row>
    <row r="61" spans="1:11" x14ac:dyDescent="0.25">
      <c r="A61" s="80"/>
      <c r="B61" s="85"/>
      <c r="C61" s="86"/>
      <c r="D61" s="87"/>
      <c r="E61" s="91" t="s">
        <v>225</v>
      </c>
      <c r="F61" s="101" t="str">
        <f>'Hoja de Calculo '!D276</f>
        <v>Costos complementarios</v>
      </c>
      <c r="G61" s="92">
        <f t="shared" si="0"/>
        <v>7500</v>
      </c>
      <c r="H61" s="92">
        <f t="shared" si="1"/>
        <v>7500</v>
      </c>
      <c r="I61" s="127">
        <f>'Hoja de Calculo '!E282</f>
        <v>15000</v>
      </c>
      <c r="J61" s="81" t="s">
        <v>255</v>
      </c>
    </row>
    <row r="62" spans="1:11" x14ac:dyDescent="0.25">
      <c r="A62" s="80"/>
      <c r="B62" s="85"/>
      <c r="C62" s="86"/>
      <c r="D62" s="87"/>
      <c r="E62" s="102">
        <v>3</v>
      </c>
      <c r="F62" s="103" t="s">
        <v>227</v>
      </c>
      <c r="G62" s="104">
        <f>I62/2</f>
        <v>20000</v>
      </c>
      <c r="H62" s="104">
        <f>I62/2</f>
        <v>20000</v>
      </c>
      <c r="I62" s="128">
        <f>I63</f>
        <v>40000</v>
      </c>
    </row>
    <row r="63" spans="1:11" x14ac:dyDescent="0.25">
      <c r="A63" s="80"/>
      <c r="B63" s="85"/>
      <c r="C63" s="86"/>
      <c r="D63" s="87"/>
      <c r="E63" s="98" t="s">
        <v>79</v>
      </c>
      <c r="F63" s="96" t="s">
        <v>228</v>
      </c>
      <c r="G63" s="93">
        <f t="shared" ref="G63:G90" si="2">I63/2</f>
        <v>20000</v>
      </c>
      <c r="H63" s="93">
        <f t="shared" ref="H63:H90" si="3">I63/2</f>
        <v>20000</v>
      </c>
      <c r="I63" s="127">
        <v>40000</v>
      </c>
      <c r="K63" s="121"/>
    </row>
    <row r="64" spans="1:11" x14ac:dyDescent="0.25">
      <c r="A64" s="80"/>
      <c r="B64" s="85"/>
      <c r="C64" s="86"/>
      <c r="D64" s="87"/>
      <c r="E64" s="102">
        <v>4</v>
      </c>
      <c r="F64" s="103" t="s">
        <v>259</v>
      </c>
      <c r="G64" s="104">
        <f t="shared" si="2"/>
        <v>15000</v>
      </c>
      <c r="H64" s="104">
        <f t="shared" si="3"/>
        <v>15000</v>
      </c>
      <c r="I64" s="128">
        <f>SUM(I65)</f>
        <v>30000</v>
      </c>
    </row>
    <row r="65" spans="1:11" ht="24" x14ac:dyDescent="0.25">
      <c r="A65" s="80"/>
      <c r="B65" s="85"/>
      <c r="C65" s="86"/>
      <c r="D65" s="87"/>
      <c r="E65" s="98" t="s">
        <v>80</v>
      </c>
      <c r="F65" s="96" t="s">
        <v>236</v>
      </c>
      <c r="G65" s="93">
        <f t="shared" si="2"/>
        <v>15000</v>
      </c>
      <c r="H65" s="93">
        <f t="shared" si="3"/>
        <v>15000</v>
      </c>
      <c r="I65" s="127">
        <v>30000</v>
      </c>
    </row>
    <row r="66" spans="1:11" x14ac:dyDescent="0.25">
      <c r="A66" s="80"/>
      <c r="B66" s="85"/>
      <c r="C66" s="86"/>
      <c r="D66" s="87"/>
      <c r="E66" s="102">
        <v>6</v>
      </c>
      <c r="F66" s="103" t="s">
        <v>81</v>
      </c>
      <c r="G66" s="104">
        <f t="shared" si="2"/>
        <v>31500</v>
      </c>
      <c r="H66" s="104">
        <f t="shared" si="3"/>
        <v>31500</v>
      </c>
      <c r="I66" s="128">
        <f>SUM(I67:I69)</f>
        <v>63000</v>
      </c>
    </row>
    <row r="67" spans="1:11" x14ac:dyDescent="0.25">
      <c r="A67" s="80"/>
      <c r="B67" s="85"/>
      <c r="C67" s="86"/>
      <c r="D67" s="87"/>
      <c r="E67" s="98" t="s">
        <v>82</v>
      </c>
      <c r="F67" s="96" t="s">
        <v>83</v>
      </c>
      <c r="G67" s="93">
        <f t="shared" si="2"/>
        <v>15000</v>
      </c>
      <c r="H67" s="93">
        <f t="shared" si="3"/>
        <v>15000</v>
      </c>
      <c r="I67" s="127">
        <v>30000</v>
      </c>
    </row>
    <row r="68" spans="1:11" x14ac:dyDescent="0.25">
      <c r="A68" s="80"/>
      <c r="B68" s="105"/>
      <c r="C68" s="106"/>
      <c r="D68" s="107"/>
      <c r="E68" s="98" t="s">
        <v>84</v>
      </c>
      <c r="F68" s="96" t="s">
        <v>85</v>
      </c>
      <c r="G68" s="93">
        <f t="shared" si="2"/>
        <v>15000</v>
      </c>
      <c r="H68" s="93">
        <f t="shared" si="3"/>
        <v>15000</v>
      </c>
      <c r="I68" s="127">
        <v>30000</v>
      </c>
    </row>
    <row r="69" spans="1:11" x14ac:dyDescent="0.25">
      <c r="A69" s="80"/>
      <c r="B69" s="105"/>
      <c r="C69" s="106"/>
      <c r="D69" s="107"/>
      <c r="E69" s="98" t="s">
        <v>86</v>
      </c>
      <c r="F69" s="96" t="s">
        <v>87</v>
      </c>
      <c r="G69" s="93">
        <f t="shared" si="2"/>
        <v>1500</v>
      </c>
      <c r="H69" s="93">
        <f t="shared" si="3"/>
        <v>1500</v>
      </c>
      <c r="I69" s="127">
        <v>3000</v>
      </c>
    </row>
    <row r="70" spans="1:11" x14ac:dyDescent="0.25">
      <c r="E70" s="109">
        <v>7</v>
      </c>
      <c r="F70" s="103" t="s">
        <v>252</v>
      </c>
      <c r="G70" s="104">
        <f t="shared" si="2"/>
        <v>16000</v>
      </c>
      <c r="H70" s="104">
        <f t="shared" si="3"/>
        <v>16000</v>
      </c>
      <c r="I70" s="128">
        <f>SUM(I71:I73)</f>
        <v>32000</v>
      </c>
    </row>
    <row r="71" spans="1:11" x14ac:dyDescent="0.25">
      <c r="E71" s="108" t="s">
        <v>88</v>
      </c>
      <c r="F71" s="96" t="s">
        <v>231</v>
      </c>
      <c r="G71" s="93">
        <f t="shared" si="2"/>
        <v>5000</v>
      </c>
      <c r="H71" s="93">
        <f t="shared" si="3"/>
        <v>5000</v>
      </c>
      <c r="I71" s="127">
        <v>10000</v>
      </c>
    </row>
    <row r="72" spans="1:11" x14ac:dyDescent="0.25">
      <c r="E72" s="108" t="s">
        <v>238</v>
      </c>
      <c r="F72" s="96" t="s">
        <v>230</v>
      </c>
      <c r="G72" s="93">
        <f t="shared" si="2"/>
        <v>5000</v>
      </c>
      <c r="H72" s="93">
        <f t="shared" si="3"/>
        <v>5000</v>
      </c>
      <c r="I72" s="127">
        <v>10000</v>
      </c>
    </row>
    <row r="73" spans="1:11" x14ac:dyDescent="0.25">
      <c r="E73" s="108" t="s">
        <v>239</v>
      </c>
      <c r="F73" s="120" t="s">
        <v>229</v>
      </c>
      <c r="G73" s="93">
        <f t="shared" si="2"/>
        <v>6000</v>
      </c>
      <c r="H73" s="93">
        <f t="shared" si="3"/>
        <v>6000</v>
      </c>
      <c r="I73" s="127">
        <v>12000</v>
      </c>
    </row>
    <row r="74" spans="1:11" ht="24" x14ac:dyDescent="0.25">
      <c r="E74" s="109">
        <v>8</v>
      </c>
      <c r="F74" s="103" t="s">
        <v>254</v>
      </c>
      <c r="G74" s="104">
        <f t="shared" si="2"/>
        <v>30000</v>
      </c>
      <c r="H74" s="104">
        <f t="shared" si="3"/>
        <v>30000</v>
      </c>
      <c r="I74" s="129">
        <v>60000</v>
      </c>
      <c r="J74" s="81" t="s">
        <v>253</v>
      </c>
    </row>
    <row r="75" spans="1:11" ht="36" x14ac:dyDescent="0.25">
      <c r="E75" s="109">
        <v>9</v>
      </c>
      <c r="F75" s="103" t="s">
        <v>235</v>
      </c>
      <c r="G75" s="104">
        <f t="shared" si="2"/>
        <v>157500</v>
      </c>
      <c r="H75" s="104">
        <f t="shared" si="3"/>
        <v>157500</v>
      </c>
      <c r="I75" s="129">
        <v>315000</v>
      </c>
      <c r="J75" s="132">
        <f>I75/30</f>
        <v>10500</v>
      </c>
    </row>
    <row r="76" spans="1:11" x14ac:dyDescent="0.25">
      <c r="E76" s="109">
        <v>10</v>
      </c>
      <c r="F76" s="103" t="s">
        <v>248</v>
      </c>
      <c r="G76" s="104">
        <f t="shared" si="2"/>
        <v>8000</v>
      </c>
      <c r="H76" s="104">
        <f t="shared" si="3"/>
        <v>8000</v>
      </c>
      <c r="I76" s="129">
        <v>16000</v>
      </c>
    </row>
    <row r="77" spans="1:11" ht="24" x14ac:dyDescent="0.25">
      <c r="E77" s="109">
        <v>11</v>
      </c>
      <c r="F77" s="110" t="s">
        <v>247</v>
      </c>
      <c r="G77" s="104">
        <f t="shared" si="2"/>
        <v>15000</v>
      </c>
      <c r="H77" s="104">
        <f t="shared" si="3"/>
        <v>15000</v>
      </c>
      <c r="I77" s="129">
        <f>SUM(I78:I81)</f>
        <v>30000</v>
      </c>
      <c r="K77" s="81" t="s">
        <v>241</v>
      </c>
    </row>
    <row r="78" spans="1:11" x14ac:dyDescent="0.25">
      <c r="E78" s="108" t="s">
        <v>243</v>
      </c>
      <c r="F78" s="96" t="s">
        <v>232</v>
      </c>
      <c r="G78" s="93">
        <f t="shared" si="2"/>
        <v>7500</v>
      </c>
      <c r="H78" s="93">
        <f t="shared" si="3"/>
        <v>7500</v>
      </c>
      <c r="I78" s="130">
        <v>15000</v>
      </c>
    </row>
    <row r="79" spans="1:11" x14ac:dyDescent="0.25">
      <c r="E79" s="108" t="s">
        <v>244</v>
      </c>
      <c r="F79" s="96" t="s">
        <v>242</v>
      </c>
      <c r="G79" s="93">
        <f t="shared" si="2"/>
        <v>2500</v>
      </c>
      <c r="H79" s="93">
        <f t="shared" si="3"/>
        <v>2500</v>
      </c>
      <c r="I79" s="130">
        <v>5000</v>
      </c>
    </row>
    <row r="80" spans="1:11" x14ac:dyDescent="0.25">
      <c r="E80" s="108" t="s">
        <v>245</v>
      </c>
      <c r="F80" s="96" t="s">
        <v>234</v>
      </c>
      <c r="G80" s="93">
        <f t="shared" si="2"/>
        <v>2500</v>
      </c>
      <c r="H80" s="93">
        <f t="shared" si="3"/>
        <v>2500</v>
      </c>
      <c r="I80" s="130">
        <v>5000</v>
      </c>
    </row>
    <row r="81" spans="5:11" x14ac:dyDescent="0.25">
      <c r="E81" s="108" t="s">
        <v>246</v>
      </c>
      <c r="F81" s="96" t="s">
        <v>233</v>
      </c>
      <c r="G81" s="93">
        <f t="shared" si="2"/>
        <v>2500</v>
      </c>
      <c r="H81" s="93">
        <f t="shared" si="3"/>
        <v>2500</v>
      </c>
      <c r="I81" s="130">
        <v>5000</v>
      </c>
    </row>
    <row r="82" spans="5:11" ht="24" x14ac:dyDescent="0.25">
      <c r="E82" s="109"/>
      <c r="F82" s="110" t="s">
        <v>251</v>
      </c>
      <c r="G82" s="104"/>
      <c r="H82" s="104"/>
      <c r="I82" s="129">
        <v>8000</v>
      </c>
    </row>
    <row r="83" spans="5:11" x14ac:dyDescent="0.25">
      <c r="E83" s="108"/>
      <c r="F83" s="131" t="s">
        <v>249</v>
      </c>
      <c r="G83" s="93"/>
      <c r="H83" s="93"/>
      <c r="I83" s="130"/>
    </row>
    <row r="84" spans="5:11" x14ac:dyDescent="0.25">
      <c r="E84" s="108"/>
      <c r="F84" s="131" t="s">
        <v>242</v>
      </c>
      <c r="G84" s="93"/>
      <c r="H84" s="93"/>
      <c r="I84" s="130"/>
    </row>
    <row r="85" spans="5:11" x14ac:dyDescent="0.25">
      <c r="E85" s="108"/>
      <c r="F85" s="131" t="s">
        <v>250</v>
      </c>
      <c r="G85" s="93"/>
      <c r="H85" s="93"/>
      <c r="I85" s="130"/>
    </row>
    <row r="86" spans="5:11" x14ac:dyDescent="0.25">
      <c r="E86" s="109"/>
      <c r="F86" s="110" t="s">
        <v>256</v>
      </c>
      <c r="G86" s="104"/>
      <c r="H86" s="104"/>
      <c r="I86" s="129"/>
    </row>
    <row r="87" spans="5:11" ht="24" x14ac:dyDescent="0.25">
      <c r="E87" s="108"/>
      <c r="F87" s="131" t="s">
        <v>257</v>
      </c>
      <c r="G87" s="93"/>
      <c r="H87" s="93"/>
      <c r="I87" s="130"/>
    </row>
    <row r="88" spans="5:11" x14ac:dyDescent="0.25">
      <c r="E88" s="108"/>
      <c r="F88" s="131" t="s">
        <v>242</v>
      </c>
      <c r="G88" s="93"/>
      <c r="H88" s="93"/>
      <c r="I88" s="130"/>
    </row>
    <row r="89" spans="5:11" x14ac:dyDescent="0.25">
      <c r="E89" s="108"/>
      <c r="F89" s="131" t="s">
        <v>258</v>
      </c>
      <c r="G89" s="93"/>
      <c r="H89" s="93"/>
      <c r="I89" s="130"/>
      <c r="K89" s="132">
        <f>I90+I82+I77+I76+I75+I74+I70+I66+I64+I62+I23+I7</f>
        <v>1547200</v>
      </c>
    </row>
    <row r="90" spans="5:11" x14ac:dyDescent="0.25">
      <c r="E90" s="109">
        <v>12</v>
      </c>
      <c r="F90" s="110" t="s">
        <v>237</v>
      </c>
      <c r="G90" s="104">
        <f t="shared" si="2"/>
        <v>1000</v>
      </c>
      <c r="H90" s="104">
        <f t="shared" si="3"/>
        <v>1000</v>
      </c>
      <c r="I90" s="128">
        <v>2000</v>
      </c>
      <c r="J90" s="114"/>
    </row>
    <row r="91" spans="5:11" ht="15.75" thickBot="1" x14ac:dyDescent="0.3">
      <c r="E91" s="222" t="s">
        <v>89</v>
      </c>
      <c r="F91" s="223"/>
      <c r="G91" s="111">
        <v>900000</v>
      </c>
      <c r="H91" s="111">
        <v>900001</v>
      </c>
      <c r="I91" s="126">
        <f>SUM(I7+I77+I70+I74+I75+I76+I23+I62+I64++I66+I90+I82)</f>
        <v>1547200</v>
      </c>
      <c r="K91" s="114"/>
    </row>
    <row r="93" spans="5:11" x14ac:dyDescent="0.25">
      <c r="I93" s="114"/>
    </row>
  </sheetData>
  <mergeCells count="7">
    <mergeCell ref="E91:F91"/>
    <mergeCell ref="B2:B3"/>
    <mergeCell ref="C2:C3"/>
    <mergeCell ref="B1:E1"/>
    <mergeCell ref="E5:E6"/>
    <mergeCell ref="F5:F6"/>
    <mergeCell ref="E4:I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4"/>
  <sheetViews>
    <sheetView tabSelected="1" topLeftCell="B7" zoomScale="115" zoomScaleNormal="115" workbookViewId="0">
      <selection activeCell="G9" sqref="G9"/>
    </sheetView>
  </sheetViews>
  <sheetFormatPr baseColWidth="10" defaultColWidth="11.42578125" defaultRowHeight="15" x14ac:dyDescent="0.25"/>
  <cols>
    <col min="1" max="1" width="17.28515625" style="49" bestFit="1" customWidth="1"/>
    <col min="2" max="2" width="11.42578125" style="49"/>
    <col min="3" max="3" width="14.85546875" style="63" customWidth="1"/>
    <col min="4" max="4" width="38.140625" style="49" customWidth="1"/>
    <col min="5" max="5" width="16.42578125" style="49" bestFit="1" customWidth="1"/>
    <col min="6" max="6" width="25.85546875" style="49" bestFit="1" customWidth="1"/>
    <col min="7" max="7" width="19.42578125" style="49" customWidth="1"/>
    <col min="8" max="8" width="17.5703125" style="49" customWidth="1"/>
    <col min="9" max="9" width="15" style="49" bestFit="1" customWidth="1"/>
    <col min="10" max="10" width="18.28515625" style="49" customWidth="1"/>
    <col min="11" max="16384" width="11.42578125" style="49"/>
  </cols>
  <sheetData>
    <row r="1" spans="1:8" x14ac:dyDescent="0.25">
      <c r="A1" s="48" t="s">
        <v>154</v>
      </c>
      <c r="B1" s="48">
        <v>7.88</v>
      </c>
    </row>
    <row r="2" spans="1:8" x14ac:dyDescent="0.25">
      <c r="A2" s="48" t="s">
        <v>155</v>
      </c>
      <c r="B2" s="48">
        <v>1.1499999999999999</v>
      </c>
    </row>
    <row r="7" spans="1:8" x14ac:dyDescent="0.25">
      <c r="C7" s="66" t="s">
        <v>308</v>
      </c>
      <c r="D7" s="30" t="s">
        <v>133</v>
      </c>
      <c r="E7" s="31" t="s">
        <v>131</v>
      </c>
      <c r="F7" s="32" t="s">
        <v>91</v>
      </c>
      <c r="G7" s="31" t="s">
        <v>92</v>
      </c>
      <c r="H7" s="33" t="s">
        <v>93</v>
      </c>
    </row>
    <row r="8" spans="1:8" ht="35.25" customHeight="1" x14ac:dyDescent="0.25">
      <c r="C8" s="66" t="s">
        <v>45</v>
      </c>
      <c r="D8" s="34" t="s">
        <v>318</v>
      </c>
      <c r="E8" s="35">
        <v>1</v>
      </c>
      <c r="F8" s="36">
        <v>4000</v>
      </c>
      <c r="G8" s="35">
        <v>24</v>
      </c>
      <c r="H8" s="37">
        <f>F8*G8</f>
        <v>96000</v>
      </c>
    </row>
    <row r="9" spans="1:8" ht="35.25" customHeight="1" x14ac:dyDescent="0.25">
      <c r="C9" s="66" t="s">
        <v>46</v>
      </c>
      <c r="D9" s="207" t="s">
        <v>319</v>
      </c>
      <c r="E9" s="208">
        <v>1</v>
      </c>
      <c r="F9" s="209">
        <v>2900</v>
      </c>
      <c r="G9" s="208">
        <v>24</v>
      </c>
      <c r="H9" s="210">
        <f>Tabla1[[#This Row],[Importe Mensual EUROS]]*Tabla1[[#This Row],[Cantidad de meses]]</f>
        <v>69600</v>
      </c>
    </row>
    <row r="10" spans="1:8" ht="21" customHeight="1" x14ac:dyDescent="0.25">
      <c r="C10" s="66" t="s">
        <v>47</v>
      </c>
      <c r="D10" s="34" t="s">
        <v>320</v>
      </c>
      <c r="E10" s="35">
        <v>1</v>
      </c>
      <c r="F10" s="36">
        <v>2900</v>
      </c>
      <c r="G10" s="35">
        <v>24</v>
      </c>
      <c r="H10" s="37">
        <f t="shared" ref="H10:H23" si="0">F10*G10</f>
        <v>69600</v>
      </c>
    </row>
    <row r="11" spans="1:8" x14ac:dyDescent="0.25">
      <c r="C11" s="66" t="s">
        <v>48</v>
      </c>
      <c r="D11" s="34" t="s">
        <v>128</v>
      </c>
      <c r="E11" s="35">
        <v>1</v>
      </c>
      <c r="F11" s="36">
        <v>1400</v>
      </c>
      <c r="G11" s="35">
        <v>24</v>
      </c>
      <c r="H11" s="37">
        <f t="shared" si="0"/>
        <v>33600</v>
      </c>
    </row>
    <row r="12" spans="1:8" x14ac:dyDescent="0.25">
      <c r="C12" s="66" t="s">
        <v>49</v>
      </c>
      <c r="D12" s="34" t="s">
        <v>129</v>
      </c>
      <c r="E12" s="35">
        <v>1</v>
      </c>
      <c r="F12" s="36">
        <v>1000</v>
      </c>
      <c r="G12" s="35">
        <v>24</v>
      </c>
      <c r="H12" s="37">
        <f t="shared" si="0"/>
        <v>24000</v>
      </c>
    </row>
    <row r="13" spans="1:8" x14ac:dyDescent="0.25">
      <c r="C13" s="66" t="s">
        <v>50</v>
      </c>
      <c r="D13" s="34" t="s">
        <v>118</v>
      </c>
      <c r="E13" s="35">
        <v>1</v>
      </c>
      <c r="F13" s="36">
        <v>1500</v>
      </c>
      <c r="G13" s="35">
        <v>24</v>
      </c>
      <c r="H13" s="37">
        <f t="shared" si="0"/>
        <v>36000</v>
      </c>
    </row>
    <row r="14" spans="1:8" x14ac:dyDescent="0.25">
      <c r="C14" s="66" t="s">
        <v>51</v>
      </c>
      <c r="D14" s="34" t="s">
        <v>130</v>
      </c>
      <c r="E14" s="35">
        <v>1</v>
      </c>
      <c r="F14" s="36">
        <v>800</v>
      </c>
      <c r="G14" s="35">
        <v>24</v>
      </c>
      <c r="H14" s="37">
        <f t="shared" si="0"/>
        <v>19200</v>
      </c>
    </row>
    <row r="15" spans="1:8" x14ac:dyDescent="0.25">
      <c r="C15" s="66" t="s">
        <v>52</v>
      </c>
      <c r="D15" s="34" t="s">
        <v>119</v>
      </c>
      <c r="E15" s="35">
        <v>1</v>
      </c>
      <c r="F15" s="36">
        <v>700</v>
      </c>
      <c r="G15" s="35">
        <v>24</v>
      </c>
      <c r="H15" s="37">
        <f t="shared" si="0"/>
        <v>16800</v>
      </c>
    </row>
    <row r="16" spans="1:8" ht="16.5" customHeight="1" x14ac:dyDescent="0.25">
      <c r="C16" s="66" t="s">
        <v>53</v>
      </c>
      <c r="D16" s="34" t="s">
        <v>120</v>
      </c>
      <c r="E16" s="35">
        <v>2</v>
      </c>
      <c r="F16" s="36">
        <v>1800</v>
      </c>
      <c r="G16" s="35">
        <v>22</v>
      </c>
      <c r="H16" s="113">
        <f>F16*G16*Tabla1[[#This Row],[Cantidad ]]</f>
        <v>79200</v>
      </c>
    </row>
    <row r="17" spans="3:10" x14ac:dyDescent="0.25">
      <c r="C17" s="66" t="s">
        <v>54</v>
      </c>
      <c r="D17" s="34" t="s">
        <v>121</v>
      </c>
      <c r="E17" s="35">
        <v>2</v>
      </c>
      <c r="F17" s="36">
        <v>1400</v>
      </c>
      <c r="G17" s="35">
        <v>12</v>
      </c>
      <c r="H17" s="113">
        <f>F17*G17*Tabla1[[#This Row],[Cantidad ]]</f>
        <v>33600</v>
      </c>
    </row>
    <row r="18" spans="3:10" x14ac:dyDescent="0.25">
      <c r="C18" s="66" t="s">
        <v>135</v>
      </c>
      <c r="D18" s="34" t="s">
        <v>122</v>
      </c>
      <c r="E18" s="35">
        <v>2</v>
      </c>
      <c r="F18" s="36">
        <v>1400</v>
      </c>
      <c r="G18" s="35">
        <v>22</v>
      </c>
      <c r="H18" s="113">
        <f>F18*G18*Tabla1[[#This Row],[Cantidad ]]</f>
        <v>61600</v>
      </c>
    </row>
    <row r="19" spans="3:10" ht="15.75" x14ac:dyDescent="0.25">
      <c r="C19" s="66" t="s">
        <v>136</v>
      </c>
      <c r="D19" s="34" t="s">
        <v>123</v>
      </c>
      <c r="E19" s="38">
        <v>2</v>
      </c>
      <c r="F19" s="36">
        <v>1400</v>
      </c>
      <c r="G19" s="35">
        <v>16</v>
      </c>
      <c r="H19" s="113">
        <f>F19*G19*Tabla1[[#This Row],[Cantidad ]]</f>
        <v>44800</v>
      </c>
    </row>
    <row r="20" spans="3:10" x14ac:dyDescent="0.25">
      <c r="C20" s="66" t="s">
        <v>137</v>
      </c>
      <c r="D20" s="34" t="s">
        <v>124</v>
      </c>
      <c r="E20" s="35">
        <v>2</v>
      </c>
      <c r="F20" s="36">
        <v>450</v>
      </c>
      <c r="G20" s="35">
        <v>6</v>
      </c>
      <c r="H20" s="113">
        <f>F20*G20*Tabla1[[#This Row],[Cantidad ]]</f>
        <v>5400</v>
      </c>
    </row>
    <row r="21" spans="3:10" x14ac:dyDescent="0.25">
      <c r="C21" s="66" t="s">
        <v>138</v>
      </c>
      <c r="D21" s="34" t="s">
        <v>125</v>
      </c>
      <c r="E21" s="35">
        <v>1</v>
      </c>
      <c r="F21" s="36">
        <v>1600</v>
      </c>
      <c r="G21" s="35">
        <v>10</v>
      </c>
      <c r="H21" s="113">
        <f t="shared" si="0"/>
        <v>16000</v>
      </c>
    </row>
    <row r="22" spans="3:10" x14ac:dyDescent="0.25">
      <c r="C22" s="66" t="s">
        <v>139</v>
      </c>
      <c r="D22" s="34" t="s">
        <v>126</v>
      </c>
      <c r="E22" s="35">
        <v>1</v>
      </c>
      <c r="F22" s="36">
        <v>1600</v>
      </c>
      <c r="G22" s="35">
        <v>18</v>
      </c>
      <c r="H22" s="113">
        <f t="shared" si="0"/>
        <v>28800</v>
      </c>
    </row>
    <row r="23" spans="3:10" x14ac:dyDescent="0.25">
      <c r="C23" s="66" t="s">
        <v>321</v>
      </c>
      <c r="D23" s="34" t="s">
        <v>127</v>
      </c>
      <c r="E23" s="35">
        <v>1</v>
      </c>
      <c r="F23" s="36">
        <v>1600</v>
      </c>
      <c r="G23" s="35">
        <v>18</v>
      </c>
      <c r="H23" s="37">
        <f t="shared" si="0"/>
        <v>28800</v>
      </c>
      <c r="J23" s="211"/>
    </row>
    <row r="24" spans="3:10" x14ac:dyDescent="0.25">
      <c r="C24" s="66"/>
      <c r="D24" s="62" t="s">
        <v>132</v>
      </c>
      <c r="E24" s="50"/>
      <c r="F24" s="50"/>
      <c r="G24" s="50"/>
      <c r="H24" s="67">
        <f>SUM(H8:H23)</f>
        <v>663000</v>
      </c>
    </row>
    <row r="26" spans="3:10" x14ac:dyDescent="0.25">
      <c r="C26" s="66"/>
      <c r="D26" s="39" t="s">
        <v>94</v>
      </c>
      <c r="E26" s="40"/>
      <c r="F26" s="39"/>
      <c r="G26" s="40"/>
      <c r="H26" s="39"/>
      <c r="I26" s="40"/>
    </row>
    <row r="27" spans="3:10" ht="30" x14ac:dyDescent="0.25">
      <c r="C27" s="66"/>
      <c r="D27" s="41"/>
      <c r="E27" s="42" t="s">
        <v>95</v>
      </c>
      <c r="F27" s="43"/>
      <c r="G27" s="43" t="s">
        <v>140</v>
      </c>
      <c r="H27" s="41" t="s">
        <v>142</v>
      </c>
      <c r="I27" s="42" t="s">
        <v>141</v>
      </c>
    </row>
    <row r="28" spans="3:10" x14ac:dyDescent="0.25">
      <c r="C28" s="66"/>
      <c r="D28" s="44"/>
      <c r="E28" s="45" t="s">
        <v>96</v>
      </c>
      <c r="F28" s="46"/>
      <c r="G28" s="45">
        <v>750</v>
      </c>
      <c r="H28" s="44">
        <v>24</v>
      </c>
      <c r="I28" s="45">
        <f>H28*G28</f>
        <v>18000</v>
      </c>
    </row>
    <row r="29" spans="3:10" ht="30" customHeight="1" x14ac:dyDescent="0.25">
      <c r="C29" s="66"/>
      <c r="D29" s="41"/>
      <c r="E29" s="42" t="s">
        <v>97</v>
      </c>
      <c r="F29" s="43"/>
      <c r="G29" s="45">
        <v>400</v>
      </c>
      <c r="H29" s="41">
        <v>24</v>
      </c>
      <c r="I29" s="45">
        <f t="shared" ref="I29:I30" si="1">H29*G29</f>
        <v>9600</v>
      </c>
    </row>
    <row r="30" spans="3:10" x14ac:dyDescent="0.25">
      <c r="C30" s="66"/>
      <c r="D30" s="44"/>
      <c r="E30" s="45" t="s">
        <v>98</v>
      </c>
      <c r="F30" s="46"/>
      <c r="G30" s="45">
        <v>400</v>
      </c>
      <c r="H30" s="44">
        <v>24</v>
      </c>
      <c r="I30" s="45">
        <f t="shared" si="1"/>
        <v>9600</v>
      </c>
    </row>
    <row r="31" spans="3:10" x14ac:dyDescent="0.25">
      <c r="C31" s="74" t="s">
        <v>55</v>
      </c>
      <c r="D31" s="77" t="s">
        <v>134</v>
      </c>
      <c r="E31" s="42"/>
      <c r="F31" s="43"/>
      <c r="G31" s="42">
        <f>SUM(G28:G30)</f>
        <v>1550</v>
      </c>
      <c r="H31" s="41"/>
      <c r="I31" s="42">
        <f>SUM(I28:I30)</f>
        <v>37200</v>
      </c>
    </row>
    <row r="34" spans="3:9" ht="30" x14ac:dyDescent="0.25">
      <c r="C34" s="72" t="s">
        <v>56</v>
      </c>
      <c r="D34" s="77" t="s">
        <v>156</v>
      </c>
      <c r="E34" s="42" t="s">
        <v>101</v>
      </c>
      <c r="F34" s="46"/>
      <c r="G34" s="45" t="s">
        <v>140</v>
      </c>
      <c r="H34" s="44" t="s">
        <v>142</v>
      </c>
      <c r="I34" s="45" t="s">
        <v>141</v>
      </c>
    </row>
    <row r="35" spans="3:9" x14ac:dyDescent="0.25">
      <c r="C35" s="68"/>
      <c r="D35" s="44"/>
      <c r="E35" s="42">
        <v>3</v>
      </c>
      <c r="F35" s="43"/>
      <c r="G35" s="45">
        <v>30</v>
      </c>
      <c r="H35" s="41">
        <v>24</v>
      </c>
      <c r="I35" s="45">
        <f>E35*G35*H35</f>
        <v>2160</v>
      </c>
    </row>
    <row r="36" spans="3:9" s="53" customFormat="1" x14ac:dyDescent="0.25">
      <c r="C36" s="65"/>
      <c r="D36" s="47"/>
    </row>
    <row r="37" spans="3:9" x14ac:dyDescent="0.25">
      <c r="C37" s="72" t="s">
        <v>57</v>
      </c>
      <c r="D37" s="55" t="s">
        <v>58</v>
      </c>
      <c r="E37" s="60"/>
      <c r="F37" s="60"/>
      <c r="G37" s="59"/>
      <c r="H37" s="60"/>
      <c r="I37" s="48"/>
    </row>
    <row r="38" spans="3:9" x14ac:dyDescent="0.25">
      <c r="C38" s="68"/>
      <c r="E38" s="59" t="s">
        <v>101</v>
      </c>
      <c r="F38" s="60" t="s">
        <v>102</v>
      </c>
      <c r="G38" s="59"/>
      <c r="H38" s="60" t="s">
        <v>157</v>
      </c>
      <c r="I38" s="48"/>
    </row>
    <row r="39" spans="3:9" x14ac:dyDescent="0.25">
      <c r="C39" s="68"/>
      <c r="D39" s="60"/>
      <c r="E39" s="59">
        <v>2</v>
      </c>
      <c r="F39" s="60">
        <v>24</v>
      </c>
      <c r="G39" s="59"/>
      <c r="H39" s="61">
        <v>570</v>
      </c>
      <c r="I39" s="48"/>
    </row>
    <row r="40" spans="3:9" x14ac:dyDescent="0.25">
      <c r="C40" s="64"/>
      <c r="D40" s="51"/>
      <c r="E40" s="54"/>
      <c r="F40" s="51"/>
      <c r="G40" s="56"/>
      <c r="H40" s="57"/>
    </row>
    <row r="41" spans="3:9" x14ac:dyDescent="0.25">
      <c r="C41" s="72" t="s">
        <v>59</v>
      </c>
      <c r="D41" s="73" t="s">
        <v>158</v>
      </c>
      <c r="E41" s="48"/>
      <c r="F41" s="48"/>
      <c r="G41" s="48"/>
      <c r="H41" s="48"/>
      <c r="I41" s="48"/>
    </row>
    <row r="42" spans="3:9" x14ac:dyDescent="0.25">
      <c r="C42" s="68"/>
      <c r="D42" s="60" t="s">
        <v>103</v>
      </c>
      <c r="E42" s="59" t="s">
        <v>102</v>
      </c>
      <c r="F42" s="60" t="s">
        <v>143</v>
      </c>
      <c r="G42" s="59" t="s">
        <v>104</v>
      </c>
      <c r="H42" s="60"/>
      <c r="I42" s="48"/>
    </row>
    <row r="43" spans="3:9" ht="33" customHeight="1" x14ac:dyDescent="0.25">
      <c r="C43" s="68"/>
      <c r="D43" s="60"/>
      <c r="E43" s="69"/>
      <c r="F43" s="61"/>
      <c r="G43" s="61"/>
      <c r="H43" s="60"/>
      <c r="I43" s="48"/>
    </row>
    <row r="44" spans="3:9" ht="24" customHeight="1" x14ac:dyDescent="0.25">
      <c r="C44" s="70"/>
      <c r="D44" s="60"/>
      <c r="E44" s="60"/>
      <c r="F44" s="59"/>
      <c r="G44" s="48"/>
      <c r="H44" s="60"/>
      <c r="I44" s="48"/>
    </row>
    <row r="45" spans="3:9" x14ac:dyDescent="0.25">
      <c r="C45" s="70"/>
      <c r="D45" s="60"/>
      <c r="E45" s="60"/>
      <c r="F45" s="59"/>
      <c r="G45" s="71"/>
      <c r="H45" s="60"/>
      <c r="I45" s="48"/>
    </row>
    <row r="46" spans="3:9" x14ac:dyDescent="0.25">
      <c r="C46" s="68"/>
      <c r="D46" s="60"/>
      <c r="E46" s="59"/>
      <c r="F46" s="60"/>
      <c r="G46" s="59"/>
      <c r="H46" s="60"/>
      <c r="I46" s="48"/>
    </row>
    <row r="47" spans="3:9" x14ac:dyDescent="0.25">
      <c r="C47" s="68"/>
      <c r="D47" s="60"/>
      <c r="E47" s="59"/>
      <c r="F47" s="60"/>
      <c r="G47" s="59"/>
      <c r="H47" s="61">
        <v>650</v>
      </c>
      <c r="I47" s="48"/>
    </row>
    <row r="48" spans="3:9" x14ac:dyDescent="0.25">
      <c r="C48" s="68"/>
      <c r="D48" s="60"/>
      <c r="E48" s="59"/>
      <c r="F48" s="60"/>
      <c r="G48" s="59" t="s">
        <v>99</v>
      </c>
      <c r="H48" s="60" t="s">
        <v>100</v>
      </c>
      <c r="I48" s="48"/>
    </row>
    <row r="49" spans="3:9" x14ac:dyDescent="0.25">
      <c r="C49" s="64"/>
      <c r="D49" s="51"/>
      <c r="E49" s="54"/>
      <c r="F49" s="51"/>
      <c r="G49" s="58"/>
      <c r="H49" s="52"/>
    </row>
    <row r="50" spans="3:9" x14ac:dyDescent="0.25">
      <c r="C50" s="72" t="s">
        <v>159</v>
      </c>
      <c r="D50" s="55" t="s">
        <v>61</v>
      </c>
      <c r="E50" s="59"/>
      <c r="F50" s="60"/>
      <c r="G50" s="59"/>
      <c r="H50" s="60"/>
      <c r="I50" s="48"/>
    </row>
    <row r="51" spans="3:9" x14ac:dyDescent="0.25">
      <c r="C51" s="68"/>
      <c r="D51" s="60"/>
      <c r="E51" s="59"/>
      <c r="F51" s="60"/>
      <c r="G51" s="59"/>
      <c r="H51" s="48"/>
      <c r="I51" s="48"/>
    </row>
    <row r="52" spans="3:9" x14ac:dyDescent="0.25">
      <c r="C52" s="66"/>
      <c r="D52" s="60"/>
      <c r="E52" s="59"/>
      <c r="F52" s="60"/>
      <c r="G52" s="59"/>
      <c r="H52" s="48"/>
      <c r="I52" s="48"/>
    </row>
    <row r="53" spans="3:9" x14ac:dyDescent="0.25">
      <c r="C53" s="66"/>
      <c r="D53" s="60"/>
      <c r="E53" s="59"/>
      <c r="F53" s="48"/>
      <c r="G53" s="59"/>
      <c r="H53" s="48"/>
      <c r="I53" s="48"/>
    </row>
    <row r="54" spans="3:9" x14ac:dyDescent="0.25">
      <c r="C54" s="66"/>
      <c r="D54" s="60"/>
      <c r="E54" s="59"/>
      <c r="F54" s="60"/>
      <c r="G54" s="59"/>
      <c r="H54" s="48"/>
      <c r="I54" s="48"/>
    </row>
    <row r="55" spans="3:9" x14ac:dyDescent="0.25">
      <c r="C55" s="66"/>
      <c r="D55" s="48"/>
      <c r="E55" s="59"/>
      <c r="F55" s="48"/>
      <c r="G55" s="59"/>
      <c r="H55" s="61">
        <v>1500</v>
      </c>
      <c r="I55" s="48"/>
    </row>
    <row r="56" spans="3:9" x14ac:dyDescent="0.25">
      <c r="C56" s="66"/>
      <c r="D56" s="48"/>
      <c r="E56" s="59"/>
      <c r="F56" s="48"/>
      <c r="G56" s="59" t="s">
        <v>99</v>
      </c>
      <c r="H56" s="60" t="s">
        <v>100</v>
      </c>
      <c r="I56" s="48"/>
    </row>
    <row r="57" spans="3:9" x14ac:dyDescent="0.25">
      <c r="C57" s="64"/>
      <c r="D57" s="51"/>
      <c r="E57" s="54"/>
      <c r="F57" s="51"/>
      <c r="G57" s="54"/>
      <c r="H57" s="51"/>
    </row>
    <row r="58" spans="3:9" x14ac:dyDescent="0.25">
      <c r="C58" s="72" t="s">
        <v>160</v>
      </c>
      <c r="D58" s="55" t="s">
        <v>161</v>
      </c>
      <c r="E58" s="59" t="s">
        <v>102</v>
      </c>
      <c r="F58" s="48"/>
      <c r="G58" s="59"/>
      <c r="H58" s="48"/>
      <c r="I58" s="48"/>
    </row>
    <row r="59" spans="3:9" x14ac:dyDescent="0.25">
      <c r="C59" s="66"/>
      <c r="D59" s="60"/>
      <c r="E59" s="59"/>
      <c r="F59" s="48"/>
      <c r="G59" s="61"/>
      <c r="H59" s="59">
        <v>6300</v>
      </c>
      <c r="I59" s="48"/>
    </row>
    <row r="60" spans="3:9" x14ac:dyDescent="0.25">
      <c r="C60" s="66"/>
      <c r="D60" s="48"/>
      <c r="E60" s="59"/>
      <c r="F60" s="48"/>
      <c r="G60" s="60" t="s">
        <v>99</v>
      </c>
      <c r="H60" s="59" t="s">
        <v>100</v>
      </c>
      <c r="I60" s="48"/>
    </row>
    <row r="61" spans="3:9" x14ac:dyDescent="0.25">
      <c r="C61" s="64"/>
      <c r="D61" s="51"/>
      <c r="E61" s="54"/>
      <c r="F61" s="51"/>
      <c r="G61" s="54"/>
      <c r="H61" s="51"/>
    </row>
    <row r="62" spans="3:9" x14ac:dyDescent="0.25">
      <c r="C62" s="72" t="s">
        <v>162</v>
      </c>
      <c r="D62" s="73" t="s">
        <v>64</v>
      </c>
      <c r="E62" s="59"/>
      <c r="F62" s="48"/>
      <c r="G62" s="59"/>
      <c r="H62" s="48"/>
      <c r="I62" s="48"/>
    </row>
    <row r="63" spans="3:9" x14ac:dyDescent="0.25">
      <c r="C63" s="68"/>
      <c r="D63" s="60"/>
      <c r="E63" s="59"/>
      <c r="F63" s="60"/>
      <c r="G63" s="59"/>
      <c r="H63" s="60"/>
      <c r="I63" s="48"/>
    </row>
    <row r="64" spans="3:9" x14ac:dyDescent="0.25">
      <c r="C64" s="68"/>
      <c r="D64" s="60"/>
      <c r="E64" s="59"/>
      <c r="F64" s="60"/>
      <c r="G64" s="59"/>
      <c r="H64" s="60"/>
      <c r="I64" s="48"/>
    </row>
    <row r="65" spans="3:9" x14ac:dyDescent="0.25">
      <c r="C65" s="68"/>
      <c r="D65" s="60"/>
      <c r="E65" s="59"/>
      <c r="F65" s="60"/>
      <c r="G65" s="59"/>
      <c r="H65" s="60"/>
      <c r="I65" s="48"/>
    </row>
    <row r="66" spans="3:9" x14ac:dyDescent="0.25">
      <c r="C66" s="66"/>
      <c r="D66" s="60"/>
      <c r="E66" s="59"/>
      <c r="F66" s="60"/>
      <c r="G66" s="59"/>
      <c r="H66" s="60"/>
      <c r="I66" s="48"/>
    </row>
    <row r="67" spans="3:9" x14ac:dyDescent="0.25">
      <c r="C67" s="66"/>
      <c r="D67" s="60"/>
      <c r="E67" s="59"/>
      <c r="F67" s="60"/>
      <c r="G67" s="59"/>
      <c r="H67" s="61">
        <v>8500</v>
      </c>
      <c r="I67" s="48"/>
    </row>
    <row r="68" spans="3:9" x14ac:dyDescent="0.25">
      <c r="C68" s="66"/>
      <c r="D68" s="48"/>
      <c r="E68" s="59"/>
      <c r="F68" s="48"/>
      <c r="G68" s="60" t="s">
        <v>99</v>
      </c>
      <c r="H68" s="59" t="s">
        <v>100</v>
      </c>
      <c r="I68" s="48"/>
    </row>
    <row r="69" spans="3:9" x14ac:dyDescent="0.25">
      <c r="C69" s="64"/>
      <c r="D69" s="51"/>
      <c r="E69" s="54"/>
      <c r="F69" s="51"/>
      <c r="G69" s="54"/>
      <c r="H69" s="51"/>
    </row>
    <row r="70" spans="3:9" x14ac:dyDescent="0.25">
      <c r="C70" s="72" t="s">
        <v>65</v>
      </c>
      <c r="D70" s="73" t="s">
        <v>163</v>
      </c>
      <c r="E70" s="59"/>
      <c r="F70" s="48"/>
      <c r="G70" s="59"/>
      <c r="H70" s="48"/>
      <c r="I70" s="48"/>
    </row>
    <row r="71" spans="3:9" x14ac:dyDescent="0.25">
      <c r="C71" s="66"/>
      <c r="D71" s="60"/>
      <c r="E71" s="59"/>
      <c r="F71" s="60"/>
      <c r="G71" s="59"/>
      <c r="H71" s="60"/>
      <c r="I71" s="48"/>
    </row>
    <row r="72" spans="3:9" x14ac:dyDescent="0.25">
      <c r="C72" s="66"/>
      <c r="D72" s="60"/>
      <c r="E72" s="59"/>
      <c r="F72" s="60"/>
      <c r="G72" s="59"/>
      <c r="H72" s="60"/>
      <c r="I72" s="48"/>
    </row>
    <row r="73" spans="3:9" x14ac:dyDescent="0.25">
      <c r="C73" s="66"/>
      <c r="D73" s="60"/>
      <c r="E73" s="59"/>
      <c r="F73" s="60"/>
      <c r="G73" s="59"/>
      <c r="H73" s="60"/>
      <c r="I73" s="48"/>
    </row>
    <row r="74" spans="3:9" x14ac:dyDescent="0.25">
      <c r="C74" s="66"/>
      <c r="D74" s="60"/>
      <c r="E74" s="59"/>
      <c r="F74" s="60"/>
      <c r="G74" s="59"/>
      <c r="H74" s="60"/>
      <c r="I74" s="48"/>
    </row>
    <row r="75" spans="3:9" x14ac:dyDescent="0.25">
      <c r="C75" s="66"/>
      <c r="D75" s="60"/>
      <c r="E75" s="59"/>
      <c r="F75" s="60"/>
      <c r="G75" s="59"/>
      <c r="H75" s="61">
        <v>1100</v>
      </c>
      <c r="I75" s="48"/>
    </row>
    <row r="76" spans="3:9" x14ac:dyDescent="0.25">
      <c r="C76" s="66"/>
      <c r="D76" s="60"/>
      <c r="E76" s="59"/>
      <c r="F76" s="60"/>
      <c r="G76" s="60" t="s">
        <v>99</v>
      </c>
      <c r="H76" s="59" t="s">
        <v>100</v>
      </c>
      <c r="I76" s="48"/>
    </row>
    <row r="77" spans="3:9" x14ac:dyDescent="0.25">
      <c r="C77" s="64"/>
      <c r="D77" s="51"/>
      <c r="E77" s="54"/>
      <c r="F77" s="51"/>
      <c r="G77" s="54"/>
      <c r="H77" s="51"/>
    </row>
    <row r="78" spans="3:9" x14ac:dyDescent="0.25">
      <c r="C78" s="72" t="s">
        <v>164</v>
      </c>
      <c r="D78" s="73" t="s">
        <v>285</v>
      </c>
      <c r="E78" s="59"/>
      <c r="F78" s="48"/>
      <c r="G78" s="59"/>
      <c r="H78" s="48"/>
      <c r="I78" s="48"/>
    </row>
    <row r="79" spans="3:9" x14ac:dyDescent="0.25">
      <c r="C79" s="66"/>
      <c r="D79" s="60"/>
      <c r="E79" s="59"/>
      <c r="F79" s="60"/>
      <c r="G79" s="59"/>
      <c r="H79" s="60"/>
      <c r="I79" s="48"/>
    </row>
    <row r="80" spans="3:9" x14ac:dyDescent="0.25">
      <c r="C80" s="66"/>
      <c r="D80" s="60"/>
      <c r="E80" s="59"/>
      <c r="F80" s="60"/>
      <c r="G80" s="61"/>
      <c r="H80" s="60"/>
      <c r="I80" s="48"/>
    </row>
    <row r="81" spans="3:9" x14ac:dyDescent="0.25">
      <c r="C81" s="66"/>
      <c r="D81" s="60"/>
      <c r="E81" s="59"/>
      <c r="F81" s="60"/>
      <c r="G81" s="61"/>
      <c r="H81" s="60"/>
      <c r="I81" s="48"/>
    </row>
    <row r="82" spans="3:9" x14ac:dyDescent="0.25">
      <c r="C82" s="66"/>
      <c r="D82" s="60"/>
      <c r="E82" s="59"/>
      <c r="F82" s="60"/>
      <c r="G82" s="61"/>
      <c r="H82" s="60"/>
      <c r="I82" s="48"/>
    </row>
    <row r="83" spans="3:9" x14ac:dyDescent="0.25">
      <c r="C83" s="66"/>
      <c r="D83" s="60"/>
      <c r="E83" s="59"/>
      <c r="F83" s="60"/>
      <c r="G83" s="61"/>
      <c r="H83" s="61">
        <v>12000</v>
      </c>
      <c r="I83" s="48"/>
    </row>
    <row r="84" spans="3:9" x14ac:dyDescent="0.25">
      <c r="C84" s="66"/>
      <c r="D84" s="60"/>
      <c r="E84" s="59"/>
      <c r="F84" s="60"/>
      <c r="G84" s="60" t="s">
        <v>99</v>
      </c>
      <c r="H84" s="59" t="s">
        <v>100</v>
      </c>
      <c r="I84" s="48"/>
    </row>
    <row r="85" spans="3:9" x14ac:dyDescent="0.25">
      <c r="C85" s="64"/>
      <c r="D85" s="51"/>
      <c r="E85" s="54"/>
      <c r="F85" s="51"/>
      <c r="G85" s="54"/>
      <c r="H85" s="51"/>
    </row>
    <row r="86" spans="3:9" x14ac:dyDescent="0.25">
      <c r="C86" s="72" t="s">
        <v>67</v>
      </c>
      <c r="D86" s="73" t="s">
        <v>287</v>
      </c>
      <c r="E86" s="59"/>
      <c r="F86" s="48"/>
      <c r="G86" s="59"/>
      <c r="H86" s="48"/>
      <c r="I86" s="48"/>
    </row>
    <row r="87" spans="3:9" x14ac:dyDescent="0.25">
      <c r="C87" s="66"/>
      <c r="D87" s="60"/>
      <c r="E87" s="59"/>
      <c r="F87" s="60"/>
      <c r="G87" s="59"/>
      <c r="H87" s="60"/>
      <c r="I87" s="48"/>
    </row>
    <row r="88" spans="3:9" x14ac:dyDescent="0.25">
      <c r="C88" s="66"/>
      <c r="D88" s="60"/>
      <c r="E88" s="59"/>
      <c r="F88" s="60"/>
      <c r="G88" s="61"/>
      <c r="H88" s="61"/>
      <c r="I88" s="48"/>
    </row>
    <row r="89" spans="3:9" x14ac:dyDescent="0.25">
      <c r="C89" s="66"/>
      <c r="D89" s="60"/>
      <c r="E89" s="59"/>
      <c r="F89" s="60"/>
      <c r="G89" s="61"/>
      <c r="H89" s="61"/>
      <c r="I89" s="48"/>
    </row>
    <row r="90" spans="3:9" x14ac:dyDescent="0.25">
      <c r="C90" s="66"/>
      <c r="D90" s="60"/>
      <c r="E90" s="59"/>
      <c r="F90" s="60"/>
      <c r="G90" s="61"/>
      <c r="H90" s="61"/>
      <c r="I90" s="48"/>
    </row>
    <row r="91" spans="3:9" x14ac:dyDescent="0.25">
      <c r="C91" s="66"/>
      <c r="D91" s="60"/>
      <c r="E91" s="59"/>
      <c r="F91" s="60"/>
      <c r="G91" s="61"/>
      <c r="H91" s="61">
        <v>24000</v>
      </c>
      <c r="I91" s="48"/>
    </row>
    <row r="92" spans="3:9" x14ac:dyDescent="0.25">
      <c r="C92" s="66"/>
      <c r="D92" s="60"/>
      <c r="E92" s="59"/>
      <c r="F92" s="60"/>
      <c r="G92" s="60" t="s">
        <v>99</v>
      </c>
      <c r="H92" s="59" t="s">
        <v>100</v>
      </c>
      <c r="I92" s="48"/>
    </row>
    <row r="93" spans="3:9" x14ac:dyDescent="0.25">
      <c r="C93" s="64"/>
      <c r="D93" s="51"/>
      <c r="E93" s="54"/>
      <c r="F93" s="51"/>
      <c r="G93" s="54"/>
      <c r="H93" s="51"/>
    </row>
    <row r="94" spans="3:9" x14ac:dyDescent="0.25">
      <c r="C94" s="72" t="s">
        <v>68</v>
      </c>
      <c r="D94" s="73" t="s">
        <v>288</v>
      </c>
      <c r="E94" s="59"/>
      <c r="F94" s="48"/>
      <c r="G94" s="59"/>
      <c r="H94" s="48"/>
      <c r="I94" s="48"/>
    </row>
    <row r="95" spans="3:9" x14ac:dyDescent="0.25">
      <c r="C95" s="66"/>
      <c r="D95" s="60"/>
      <c r="E95" s="59"/>
      <c r="F95" s="48"/>
      <c r="G95" s="59"/>
      <c r="H95" s="48"/>
      <c r="I95" s="48"/>
    </row>
    <row r="96" spans="3:9" x14ac:dyDescent="0.25">
      <c r="C96" s="66"/>
      <c r="D96" s="60"/>
      <c r="E96" s="59"/>
      <c r="F96" s="48"/>
      <c r="G96" s="59"/>
      <c r="H96" s="48"/>
      <c r="I96" s="48"/>
    </row>
    <row r="97" spans="3:9" x14ac:dyDescent="0.25">
      <c r="C97" s="66"/>
      <c r="D97" s="48"/>
      <c r="E97" s="59"/>
      <c r="F97" s="61">
        <v>37000</v>
      </c>
      <c r="G97" s="59"/>
      <c r="H97" s="48"/>
      <c r="I97" s="48"/>
    </row>
    <row r="98" spans="3:9" x14ac:dyDescent="0.25">
      <c r="C98" s="66"/>
      <c r="D98" s="48"/>
      <c r="E98" s="59"/>
      <c r="F98" s="60" t="s">
        <v>100</v>
      </c>
      <c r="G98" s="59"/>
      <c r="H98" s="48"/>
      <c r="I98" s="48"/>
    </row>
    <row r="99" spans="3:9" x14ac:dyDescent="0.25">
      <c r="C99" s="64"/>
      <c r="D99" s="51"/>
      <c r="E99" s="54"/>
      <c r="F99" s="51"/>
      <c r="G99" s="54"/>
      <c r="H99" s="51"/>
    </row>
    <row r="100" spans="3:9" x14ac:dyDescent="0.25">
      <c r="C100" s="78" t="s">
        <v>165</v>
      </c>
      <c r="D100" s="79" t="s">
        <v>260</v>
      </c>
      <c r="E100" s="61"/>
      <c r="F100" s="71"/>
      <c r="G100" s="61"/>
      <c r="H100" s="71"/>
      <c r="I100" s="71"/>
    </row>
    <row r="101" spans="3:9" x14ac:dyDescent="0.25">
      <c r="C101" s="75"/>
      <c r="D101" s="61"/>
      <c r="E101" s="61"/>
      <c r="F101" s="71"/>
      <c r="G101" s="61"/>
      <c r="H101" s="71"/>
      <c r="I101" s="71"/>
    </row>
    <row r="102" spans="3:9" x14ac:dyDescent="0.25">
      <c r="C102" s="75"/>
      <c r="D102" s="61"/>
      <c r="E102" s="61"/>
      <c r="F102" s="71"/>
      <c r="G102" s="61"/>
      <c r="H102" s="71"/>
      <c r="I102" s="71"/>
    </row>
    <row r="103" spans="3:9" x14ac:dyDescent="0.25">
      <c r="C103" s="75"/>
      <c r="D103" s="71"/>
      <c r="E103" s="61"/>
      <c r="F103" s="61">
        <v>1300</v>
      </c>
      <c r="G103" s="61"/>
      <c r="H103" s="71"/>
      <c r="I103" s="71"/>
    </row>
    <row r="104" spans="3:9" x14ac:dyDescent="0.25">
      <c r="C104" s="75"/>
      <c r="D104" s="71"/>
      <c r="E104" s="61"/>
      <c r="F104" s="61" t="s">
        <v>100</v>
      </c>
      <c r="G104" s="61"/>
      <c r="H104" s="71"/>
      <c r="I104" s="71"/>
    </row>
    <row r="105" spans="3:9" x14ac:dyDescent="0.25">
      <c r="C105" s="64"/>
      <c r="D105" s="51"/>
      <c r="E105" s="54"/>
      <c r="F105" s="51"/>
      <c r="G105" s="54"/>
      <c r="H105" s="51"/>
    </row>
    <row r="106" spans="3:9" x14ac:dyDescent="0.25">
      <c r="C106" s="72" t="s">
        <v>166</v>
      </c>
      <c r="D106" s="73" t="s">
        <v>167</v>
      </c>
      <c r="E106" s="59"/>
      <c r="F106" s="48"/>
      <c r="G106" s="59"/>
      <c r="H106" s="48"/>
      <c r="I106" s="48"/>
    </row>
    <row r="107" spans="3:9" ht="15.75" customHeight="1" x14ac:dyDescent="0.25">
      <c r="C107" s="66"/>
      <c r="D107" s="60"/>
      <c r="E107" s="59"/>
      <c r="F107" s="48"/>
      <c r="G107" s="59"/>
      <c r="H107" s="48"/>
      <c r="I107" s="48"/>
    </row>
    <row r="108" spans="3:9" x14ac:dyDescent="0.25">
      <c r="C108" s="66"/>
      <c r="D108" s="60"/>
      <c r="E108" s="59"/>
      <c r="F108" s="48"/>
      <c r="G108" s="59"/>
      <c r="H108" s="48"/>
      <c r="I108" s="48"/>
    </row>
    <row r="109" spans="3:9" x14ac:dyDescent="0.25">
      <c r="C109" s="66"/>
      <c r="D109" s="60"/>
      <c r="E109" s="59"/>
      <c r="F109" s="48"/>
      <c r="G109" s="59"/>
      <c r="H109" s="48"/>
      <c r="I109" s="48"/>
    </row>
    <row r="110" spans="3:9" x14ac:dyDescent="0.25">
      <c r="C110" s="68"/>
      <c r="D110" s="76"/>
      <c r="E110" s="59"/>
      <c r="F110" s="60"/>
      <c r="G110" s="59"/>
      <c r="H110" s="60"/>
      <c r="I110" s="48"/>
    </row>
    <row r="111" spans="3:9" x14ac:dyDescent="0.25">
      <c r="C111" s="66"/>
      <c r="D111" s="48"/>
      <c r="E111" s="59"/>
      <c r="F111" s="59">
        <v>3500</v>
      </c>
      <c r="G111" s="59"/>
      <c r="H111" s="48"/>
      <c r="I111" s="48"/>
    </row>
    <row r="112" spans="3:9" x14ac:dyDescent="0.25">
      <c r="C112" s="66"/>
      <c r="D112" s="48"/>
      <c r="E112" s="59"/>
      <c r="F112" s="60" t="s">
        <v>100</v>
      </c>
      <c r="G112" s="59"/>
      <c r="H112" s="48"/>
      <c r="I112" s="48"/>
    </row>
    <row r="113" spans="3:9" x14ac:dyDescent="0.25">
      <c r="C113" s="64"/>
      <c r="D113" s="51"/>
      <c r="E113" s="54"/>
      <c r="F113" s="51"/>
      <c r="G113" s="54"/>
      <c r="H113" s="51"/>
    </row>
    <row r="114" spans="3:9" x14ac:dyDescent="0.25">
      <c r="C114" s="72" t="s">
        <v>168</v>
      </c>
      <c r="D114" s="73" t="s">
        <v>169</v>
      </c>
      <c r="E114" s="59"/>
      <c r="F114" s="48"/>
      <c r="G114" s="59"/>
      <c r="H114" s="48"/>
      <c r="I114" s="48"/>
    </row>
    <row r="115" spans="3:9" x14ac:dyDescent="0.25">
      <c r="C115" s="66"/>
      <c r="D115" s="60"/>
      <c r="E115" s="59"/>
      <c r="F115" s="48"/>
      <c r="G115" s="59"/>
      <c r="H115" s="48"/>
      <c r="I115" s="48"/>
    </row>
    <row r="116" spans="3:9" x14ac:dyDescent="0.25">
      <c r="C116" s="66"/>
      <c r="D116" s="76"/>
      <c r="E116" s="59"/>
      <c r="F116" s="60"/>
      <c r="G116" s="59"/>
      <c r="H116" s="48"/>
      <c r="I116" s="48"/>
    </row>
    <row r="117" spans="3:9" x14ac:dyDescent="0.25">
      <c r="C117" s="66"/>
      <c r="D117" s="48"/>
      <c r="E117" s="59"/>
      <c r="F117" s="59">
        <v>2700</v>
      </c>
      <c r="G117" s="59"/>
      <c r="H117" s="48"/>
      <c r="I117" s="48"/>
    </row>
    <row r="118" spans="3:9" x14ac:dyDescent="0.25">
      <c r="C118" s="66"/>
      <c r="D118" s="48"/>
      <c r="E118" s="59"/>
      <c r="F118" s="60" t="s">
        <v>100</v>
      </c>
      <c r="G118" s="59"/>
      <c r="H118" s="48"/>
      <c r="I118" s="48"/>
    </row>
    <row r="119" spans="3:9" x14ac:dyDescent="0.25">
      <c r="C119" s="64"/>
      <c r="D119" s="51"/>
      <c r="E119" s="54"/>
      <c r="F119" s="51"/>
      <c r="G119" s="54"/>
      <c r="H119" s="51"/>
    </row>
    <row r="120" spans="3:9" ht="30" x14ac:dyDescent="0.25">
      <c r="C120" s="72" t="s">
        <v>170</v>
      </c>
      <c r="D120" s="73" t="s">
        <v>171</v>
      </c>
      <c r="E120" s="59"/>
      <c r="F120" s="59" t="s">
        <v>108</v>
      </c>
      <c r="G120" s="59"/>
      <c r="H120" s="48"/>
      <c r="I120" s="48"/>
    </row>
    <row r="121" spans="3:9" ht="30" x14ac:dyDescent="0.25">
      <c r="C121" s="68" t="s">
        <v>109</v>
      </c>
      <c r="D121" s="76" t="s">
        <v>110</v>
      </c>
      <c r="E121" s="59"/>
      <c r="F121" s="59"/>
      <c r="G121" s="59"/>
      <c r="H121" s="48"/>
      <c r="I121" s="48"/>
    </row>
    <row r="122" spans="3:9" x14ac:dyDescent="0.25">
      <c r="C122" s="66"/>
      <c r="D122" s="76" t="s">
        <v>144</v>
      </c>
      <c r="E122" s="59"/>
      <c r="F122" s="59"/>
      <c r="G122" s="59"/>
      <c r="H122" s="48"/>
      <c r="I122" s="48"/>
    </row>
    <row r="123" spans="3:9" x14ac:dyDescent="0.25">
      <c r="C123" s="66"/>
      <c r="D123" s="76" t="s">
        <v>145</v>
      </c>
      <c r="E123" s="59"/>
      <c r="F123" s="59"/>
      <c r="G123" s="59"/>
      <c r="H123" s="48"/>
      <c r="I123" s="48"/>
    </row>
    <row r="124" spans="3:9" ht="30" x14ac:dyDescent="0.25">
      <c r="C124" s="68" t="s">
        <v>111</v>
      </c>
      <c r="D124" s="48"/>
      <c r="E124" s="59"/>
      <c r="F124" s="60"/>
      <c r="G124" s="59"/>
      <c r="H124" s="48"/>
      <c r="I124" s="48"/>
    </row>
    <row r="125" spans="3:9" x14ac:dyDescent="0.25">
      <c r="C125" s="66"/>
      <c r="D125" s="48"/>
      <c r="E125" s="59"/>
      <c r="F125" s="60"/>
      <c r="G125" s="59"/>
      <c r="H125" s="48"/>
      <c r="I125" s="48"/>
    </row>
    <row r="126" spans="3:9" x14ac:dyDescent="0.25">
      <c r="C126" s="66"/>
      <c r="D126" s="48"/>
      <c r="E126" s="48"/>
      <c r="F126" s="48"/>
      <c r="G126" s="59"/>
      <c r="H126" s="59">
        <v>40000</v>
      </c>
      <c r="I126" s="48"/>
    </row>
    <row r="127" spans="3:9" x14ac:dyDescent="0.25">
      <c r="C127" s="66"/>
      <c r="D127" s="48"/>
      <c r="E127" s="48"/>
      <c r="F127" s="48"/>
      <c r="G127" s="60" t="s">
        <v>99</v>
      </c>
      <c r="H127" s="60" t="s">
        <v>100</v>
      </c>
      <c r="I127" s="48"/>
    </row>
    <row r="128" spans="3:9" x14ac:dyDescent="0.25">
      <c r="C128" s="64"/>
      <c r="D128" s="51"/>
      <c r="E128" s="51"/>
      <c r="F128" s="51"/>
      <c r="G128" s="51"/>
      <c r="H128" s="51"/>
    </row>
    <row r="129" spans="3:9" x14ac:dyDescent="0.25">
      <c r="C129" s="72" t="s">
        <v>172</v>
      </c>
      <c r="D129" s="73" t="s">
        <v>208</v>
      </c>
      <c r="E129" s="48"/>
      <c r="F129" s="48"/>
      <c r="G129" s="48"/>
      <c r="H129" s="48"/>
      <c r="I129" s="48"/>
    </row>
    <row r="130" spans="3:9" x14ac:dyDescent="0.25">
      <c r="C130" s="66"/>
      <c r="D130" s="60" t="s">
        <v>112</v>
      </c>
      <c r="E130" s="60" t="s">
        <v>90</v>
      </c>
      <c r="F130" s="48"/>
      <c r="G130" s="48"/>
      <c r="H130" s="48"/>
      <c r="I130" s="48"/>
    </row>
    <row r="131" spans="3:9" x14ac:dyDescent="0.25">
      <c r="C131" s="66"/>
      <c r="D131" s="61">
        <v>3000</v>
      </c>
      <c r="E131" s="60">
        <v>7</v>
      </c>
      <c r="F131" s="61">
        <f>D131*E131</f>
        <v>21000</v>
      </c>
      <c r="G131" s="48"/>
      <c r="H131" s="48"/>
      <c r="I131" s="48"/>
    </row>
    <row r="132" spans="3:9" x14ac:dyDescent="0.25">
      <c r="C132" s="66"/>
      <c r="D132" s="48"/>
      <c r="E132" s="48"/>
      <c r="F132" s="60" t="s">
        <v>100</v>
      </c>
      <c r="G132" s="48"/>
      <c r="H132" s="48"/>
      <c r="I132" s="48"/>
    </row>
    <row r="133" spans="3:9" x14ac:dyDescent="0.25">
      <c r="C133" s="66"/>
      <c r="D133" s="48"/>
      <c r="E133" s="48"/>
      <c r="F133" s="60"/>
      <c r="G133" s="48"/>
      <c r="H133" s="48"/>
      <c r="I133" s="48"/>
    </row>
    <row r="134" spans="3:9" x14ac:dyDescent="0.25">
      <c r="F134" s="52"/>
    </row>
    <row r="135" spans="3:9" x14ac:dyDescent="0.25">
      <c r="C135" s="64"/>
      <c r="D135" s="51"/>
      <c r="E135" s="51"/>
      <c r="F135" s="51"/>
      <c r="G135" s="51"/>
      <c r="H135" s="51"/>
    </row>
    <row r="136" spans="3:9" x14ac:dyDescent="0.25">
      <c r="C136" s="72" t="s">
        <v>173</v>
      </c>
      <c r="D136" s="73" t="s">
        <v>209</v>
      </c>
      <c r="E136" s="60" t="s">
        <v>112</v>
      </c>
      <c r="F136" s="60" t="s">
        <v>90</v>
      </c>
      <c r="G136" s="48"/>
      <c r="H136" s="48"/>
      <c r="I136" s="48"/>
    </row>
    <row r="137" spans="3:9" x14ac:dyDescent="0.25">
      <c r="C137" s="66"/>
      <c r="D137" s="48"/>
      <c r="E137" s="61">
        <v>22000</v>
      </c>
      <c r="F137" s="60">
        <v>3</v>
      </c>
      <c r="G137" s="61">
        <f>E137*F137</f>
        <v>66000</v>
      </c>
      <c r="H137" s="48"/>
      <c r="I137" s="48"/>
    </row>
    <row r="138" spans="3:9" x14ac:dyDescent="0.25">
      <c r="C138" s="66"/>
      <c r="D138" s="48"/>
      <c r="E138" s="48"/>
      <c r="F138" s="48"/>
      <c r="G138" s="60" t="s">
        <v>100</v>
      </c>
      <c r="H138" s="48"/>
      <c r="I138" s="48"/>
    </row>
    <row r="139" spans="3:9" x14ac:dyDescent="0.25">
      <c r="C139" s="64"/>
      <c r="D139" s="51"/>
      <c r="E139" s="51"/>
      <c r="F139" s="51"/>
      <c r="G139" s="51"/>
      <c r="H139" s="51"/>
    </row>
    <row r="140" spans="3:9" x14ac:dyDescent="0.25">
      <c r="C140" s="72" t="s">
        <v>75</v>
      </c>
      <c r="D140" s="73" t="s">
        <v>305</v>
      </c>
      <c r="E140" s="48"/>
      <c r="F140" s="48"/>
      <c r="G140" s="48"/>
      <c r="H140" s="48"/>
      <c r="I140" s="48"/>
    </row>
    <row r="141" spans="3:9" ht="75" x14ac:dyDescent="0.25">
      <c r="C141" s="68" t="s">
        <v>146</v>
      </c>
      <c r="D141" s="60" t="s">
        <v>112</v>
      </c>
      <c r="E141" s="60" t="s">
        <v>90</v>
      </c>
      <c r="F141" s="48"/>
      <c r="G141" s="48"/>
      <c r="H141" s="48"/>
      <c r="I141" s="48"/>
    </row>
    <row r="142" spans="3:9" x14ac:dyDescent="0.25">
      <c r="C142" s="66"/>
      <c r="D142" s="60">
        <f>G142/E142</f>
        <v>400</v>
      </c>
      <c r="E142" s="60">
        <v>15</v>
      </c>
      <c r="F142" s="59"/>
      <c r="G142" s="59">
        <v>6000</v>
      </c>
      <c r="H142" s="48"/>
      <c r="I142" s="48"/>
    </row>
    <row r="143" spans="3:9" x14ac:dyDescent="0.25">
      <c r="C143" s="66"/>
      <c r="D143" s="48"/>
      <c r="E143" s="48"/>
      <c r="F143" s="60"/>
      <c r="G143" s="60" t="s">
        <v>100</v>
      </c>
      <c r="H143" s="48"/>
      <c r="I143" s="48"/>
    </row>
    <row r="144" spans="3:9" x14ac:dyDescent="0.25">
      <c r="C144" s="64"/>
      <c r="D144" s="51"/>
      <c r="E144" s="51"/>
      <c r="F144" s="51"/>
      <c r="G144" s="51"/>
      <c r="H144" s="51"/>
    </row>
    <row r="145" spans="3:9" x14ac:dyDescent="0.25">
      <c r="C145" s="72" t="s">
        <v>76</v>
      </c>
      <c r="D145" s="73" t="s">
        <v>289</v>
      </c>
      <c r="E145" s="48"/>
      <c r="F145" s="48"/>
      <c r="G145" s="48"/>
      <c r="H145" s="48"/>
      <c r="I145" s="48"/>
    </row>
    <row r="146" spans="3:9" x14ac:dyDescent="0.25">
      <c r="C146" s="66"/>
      <c r="D146" s="60" t="s">
        <v>112</v>
      </c>
      <c r="E146" s="60" t="s">
        <v>90</v>
      </c>
      <c r="F146" s="60"/>
      <c r="G146" s="60"/>
      <c r="H146" s="48"/>
      <c r="I146" s="48"/>
    </row>
    <row r="147" spans="3:9" x14ac:dyDescent="0.25">
      <c r="C147" s="66"/>
      <c r="D147" s="60"/>
      <c r="E147" s="60">
        <v>3</v>
      </c>
      <c r="F147" s="59"/>
      <c r="G147" s="59">
        <v>1200</v>
      </c>
      <c r="H147" s="48"/>
      <c r="I147" s="48"/>
    </row>
    <row r="148" spans="3:9" x14ac:dyDescent="0.25">
      <c r="C148" s="66"/>
      <c r="D148" s="60"/>
      <c r="E148" s="60"/>
      <c r="F148" s="60"/>
      <c r="G148" s="60" t="s">
        <v>100</v>
      </c>
      <c r="H148" s="48"/>
      <c r="I148" s="48"/>
    </row>
    <row r="149" spans="3:9" ht="20.25" customHeight="1" x14ac:dyDescent="0.25">
      <c r="D149" s="51"/>
      <c r="E149" s="51"/>
      <c r="F149" s="52"/>
      <c r="G149" s="52"/>
    </row>
    <row r="150" spans="3:9" x14ac:dyDescent="0.25">
      <c r="D150" s="51"/>
      <c r="E150" s="51"/>
      <c r="F150" s="52"/>
      <c r="G150" s="52"/>
    </row>
    <row r="151" spans="3:9" x14ac:dyDescent="0.25">
      <c r="C151" s="74" t="s">
        <v>174</v>
      </c>
      <c r="D151" s="55" t="s">
        <v>175</v>
      </c>
      <c r="E151" s="60"/>
      <c r="F151" s="60"/>
      <c r="G151" s="60"/>
      <c r="H151" s="48"/>
      <c r="I151" s="48"/>
    </row>
    <row r="152" spans="3:9" x14ac:dyDescent="0.25">
      <c r="C152" s="66"/>
      <c r="D152" s="60" t="s">
        <v>112</v>
      </c>
      <c r="E152" s="60" t="s">
        <v>90</v>
      </c>
      <c r="F152" s="60"/>
      <c r="G152" s="60"/>
      <c r="H152" s="48"/>
      <c r="I152" s="48"/>
    </row>
    <row r="153" spans="3:9" x14ac:dyDescent="0.25">
      <c r="C153" s="66"/>
      <c r="D153" s="60">
        <v>1000</v>
      </c>
      <c r="E153" s="60">
        <v>1</v>
      </c>
      <c r="F153" s="59"/>
      <c r="G153" s="59">
        <v>1000</v>
      </c>
      <c r="H153" s="48"/>
      <c r="I153" s="48"/>
    </row>
    <row r="154" spans="3:9" x14ac:dyDescent="0.25">
      <c r="C154" s="66"/>
      <c r="D154" s="60"/>
      <c r="E154" s="60"/>
      <c r="F154" s="60"/>
      <c r="G154" s="60" t="s">
        <v>100</v>
      </c>
      <c r="H154" s="48"/>
      <c r="I154" s="48"/>
    </row>
    <row r="155" spans="3:9" x14ac:dyDescent="0.25">
      <c r="D155" s="51"/>
      <c r="E155" s="51"/>
      <c r="F155" s="52"/>
      <c r="G155" s="52"/>
    </row>
    <row r="156" spans="3:9" ht="29.25" x14ac:dyDescent="0.25">
      <c r="C156" s="74" t="s">
        <v>176</v>
      </c>
      <c r="D156" s="55" t="s">
        <v>304</v>
      </c>
      <c r="E156" s="60"/>
      <c r="F156" s="60"/>
      <c r="G156" s="60"/>
      <c r="H156" s="48"/>
      <c r="I156" s="48"/>
    </row>
    <row r="157" spans="3:9" x14ac:dyDescent="0.25">
      <c r="C157" s="66"/>
      <c r="D157" s="60"/>
      <c r="E157" s="60"/>
      <c r="F157" s="60"/>
      <c r="G157" s="60"/>
      <c r="H157" s="48"/>
      <c r="I157" s="48"/>
    </row>
    <row r="158" spans="3:9" x14ac:dyDescent="0.25">
      <c r="C158" s="66"/>
      <c r="D158" s="60" t="s">
        <v>112</v>
      </c>
      <c r="E158" s="60" t="s">
        <v>90</v>
      </c>
      <c r="F158" s="60"/>
      <c r="G158" s="60"/>
      <c r="H158" s="48"/>
      <c r="I158" s="48"/>
    </row>
    <row r="159" spans="3:9" x14ac:dyDescent="0.25">
      <c r="C159" s="66"/>
      <c r="D159" s="60"/>
      <c r="E159" s="60">
        <v>2</v>
      </c>
      <c r="F159" s="59"/>
      <c r="G159" s="59">
        <v>600</v>
      </c>
      <c r="H159" s="48"/>
      <c r="I159" s="48"/>
    </row>
    <row r="160" spans="3:9" x14ac:dyDescent="0.25">
      <c r="C160" s="66"/>
      <c r="D160" s="60"/>
      <c r="E160" s="60"/>
      <c r="F160" s="60"/>
      <c r="G160" s="60" t="s">
        <v>100</v>
      </c>
      <c r="H160" s="48"/>
      <c r="I160" s="48"/>
    </row>
    <row r="161" spans="3:10" x14ac:dyDescent="0.25">
      <c r="D161" s="51"/>
      <c r="E161" s="51"/>
      <c r="F161" s="52"/>
      <c r="G161" s="52"/>
    </row>
    <row r="162" spans="3:10" x14ac:dyDescent="0.25">
      <c r="C162" s="74" t="s">
        <v>177</v>
      </c>
      <c r="D162" s="55" t="s">
        <v>178</v>
      </c>
      <c r="E162" s="60"/>
      <c r="F162" s="60"/>
      <c r="G162" s="60"/>
      <c r="H162" s="48"/>
      <c r="I162" s="48"/>
    </row>
    <row r="163" spans="3:10" x14ac:dyDescent="0.25">
      <c r="C163" s="66"/>
      <c r="D163" s="60"/>
      <c r="E163" s="60"/>
      <c r="F163" s="60"/>
      <c r="G163" s="60"/>
      <c r="H163" s="48"/>
      <c r="I163" s="48"/>
    </row>
    <row r="164" spans="3:10" x14ac:dyDescent="0.25">
      <c r="C164" s="66"/>
      <c r="D164" s="60" t="s">
        <v>112</v>
      </c>
      <c r="E164" s="60" t="s">
        <v>90</v>
      </c>
      <c r="F164" s="60"/>
      <c r="G164" s="60"/>
      <c r="H164" s="48"/>
      <c r="I164" s="48"/>
    </row>
    <row r="165" spans="3:10" x14ac:dyDescent="0.25">
      <c r="C165" s="66"/>
      <c r="D165" s="60">
        <v>600</v>
      </c>
      <c r="E165" s="60">
        <v>2</v>
      </c>
      <c r="F165" s="59"/>
      <c r="G165" s="59">
        <v>1200</v>
      </c>
      <c r="H165" s="48"/>
      <c r="I165" s="48"/>
    </row>
    <row r="166" spans="3:10" x14ac:dyDescent="0.25">
      <c r="C166" s="66"/>
      <c r="D166" s="60"/>
      <c r="E166" s="60"/>
      <c r="F166" s="60"/>
      <c r="G166" s="60" t="s">
        <v>100</v>
      </c>
      <c r="H166" s="48"/>
      <c r="I166" s="48"/>
    </row>
    <row r="167" spans="3:10" ht="15.75" customHeight="1" x14ac:dyDescent="0.25">
      <c r="D167" s="51"/>
      <c r="E167" s="51"/>
      <c r="F167" s="52"/>
      <c r="G167" s="52"/>
    </row>
    <row r="168" spans="3:10" ht="29.25" x14ac:dyDescent="0.25">
      <c r="C168" s="74" t="s">
        <v>179</v>
      </c>
      <c r="D168" s="55" t="s">
        <v>306</v>
      </c>
      <c r="E168" s="60"/>
      <c r="F168" s="60"/>
      <c r="G168" s="60"/>
      <c r="H168" s="48"/>
      <c r="I168" s="48"/>
      <c r="J168" s="49" t="s">
        <v>307</v>
      </c>
    </row>
    <row r="169" spans="3:10" ht="15.75" customHeight="1" x14ac:dyDescent="0.25">
      <c r="C169" s="66"/>
      <c r="D169" s="60"/>
      <c r="E169" s="60"/>
      <c r="F169" s="60"/>
      <c r="G169" s="60"/>
      <c r="H169" s="48"/>
      <c r="I169" s="48"/>
    </row>
    <row r="170" spans="3:10" ht="15.75" customHeight="1" x14ac:dyDescent="0.25">
      <c r="C170" s="66"/>
      <c r="D170" s="60" t="s">
        <v>112</v>
      </c>
      <c r="E170" s="60" t="s">
        <v>90</v>
      </c>
      <c r="F170" s="60"/>
      <c r="G170" s="60"/>
      <c r="H170" s="48"/>
      <c r="I170" s="48"/>
    </row>
    <row r="171" spans="3:10" ht="15.75" customHeight="1" x14ac:dyDescent="0.25">
      <c r="C171" s="66"/>
      <c r="D171" s="60"/>
      <c r="E171" s="60">
        <v>1</v>
      </c>
      <c r="F171" s="59"/>
      <c r="G171" s="59">
        <v>1300</v>
      </c>
      <c r="H171" s="48"/>
      <c r="I171" s="48"/>
    </row>
    <row r="172" spans="3:10" ht="15.75" customHeight="1" x14ac:dyDescent="0.25">
      <c r="C172" s="66"/>
      <c r="D172" s="60"/>
      <c r="E172" s="60"/>
      <c r="F172" s="60"/>
      <c r="G172" s="60" t="s">
        <v>100</v>
      </c>
      <c r="H172" s="48"/>
      <c r="I172" s="48"/>
    </row>
    <row r="173" spans="3:10" ht="15.75" customHeight="1" x14ac:dyDescent="0.25">
      <c r="C173" s="66"/>
      <c r="D173" s="60"/>
      <c r="E173" s="60"/>
      <c r="F173" s="60"/>
      <c r="G173" s="60"/>
      <c r="H173" s="48"/>
      <c r="I173" s="48"/>
    </row>
    <row r="174" spans="3:10" ht="15.75" customHeight="1" x14ac:dyDescent="0.25">
      <c r="D174" s="51"/>
      <c r="E174" s="51"/>
      <c r="F174" s="52"/>
      <c r="G174" s="52"/>
    </row>
    <row r="175" spans="3:10" ht="29.25" x14ac:dyDescent="0.25">
      <c r="C175" s="74" t="s">
        <v>180</v>
      </c>
      <c r="D175" s="55" t="s">
        <v>263</v>
      </c>
      <c r="E175" s="60"/>
      <c r="F175" s="60"/>
      <c r="G175" s="60"/>
      <c r="H175" s="48"/>
      <c r="I175" s="48"/>
    </row>
    <row r="176" spans="3:10" x14ac:dyDescent="0.25">
      <c r="C176" s="66"/>
      <c r="D176" s="60"/>
      <c r="E176" s="60"/>
      <c r="F176" s="60"/>
      <c r="G176" s="60"/>
      <c r="H176" s="48"/>
      <c r="I176" s="48"/>
    </row>
    <row r="177" spans="3:9" ht="15.75" customHeight="1" x14ac:dyDescent="0.25">
      <c r="C177" s="66"/>
      <c r="D177" s="60" t="s">
        <v>112</v>
      </c>
      <c r="E177" s="60" t="s">
        <v>90</v>
      </c>
      <c r="F177" s="60"/>
      <c r="G177" s="60"/>
      <c r="H177" s="48"/>
      <c r="I177" s="48"/>
    </row>
    <row r="178" spans="3:9" ht="15.75" customHeight="1" x14ac:dyDescent="0.25">
      <c r="C178" s="66"/>
      <c r="D178" s="60"/>
      <c r="E178" s="60">
        <v>1</v>
      </c>
      <c r="F178" s="59"/>
      <c r="G178" s="59">
        <v>2600</v>
      </c>
      <c r="H178" s="48"/>
      <c r="I178" s="48"/>
    </row>
    <row r="179" spans="3:9" ht="15.75" customHeight="1" x14ac:dyDescent="0.25">
      <c r="C179" s="66"/>
      <c r="D179" s="60"/>
      <c r="E179" s="60"/>
      <c r="F179" s="60"/>
      <c r="G179" s="60" t="s">
        <v>100</v>
      </c>
      <c r="H179" s="48"/>
      <c r="I179" s="48"/>
    </row>
    <row r="180" spans="3:9" ht="15.75" customHeight="1" x14ac:dyDescent="0.25">
      <c r="D180" s="51"/>
      <c r="E180" s="51"/>
      <c r="F180" s="52"/>
      <c r="G180" s="52"/>
    </row>
    <row r="181" spans="3:9" ht="15.75" customHeight="1" x14ac:dyDescent="0.25">
      <c r="D181" s="51"/>
      <c r="E181" s="51"/>
      <c r="F181" s="52"/>
      <c r="G181" s="52"/>
    </row>
    <row r="182" spans="3:9" ht="15.75" customHeight="1" x14ac:dyDescent="0.25">
      <c r="C182" s="74" t="s">
        <v>181</v>
      </c>
      <c r="D182" s="55" t="s">
        <v>182</v>
      </c>
      <c r="E182" s="60"/>
      <c r="F182" s="60"/>
      <c r="G182" s="60"/>
      <c r="H182" s="48"/>
      <c r="I182" s="48"/>
    </row>
    <row r="183" spans="3:9" ht="15.75" customHeight="1" x14ac:dyDescent="0.25">
      <c r="C183" s="66"/>
      <c r="D183" s="60"/>
      <c r="E183" s="60"/>
      <c r="F183" s="60"/>
      <c r="G183" s="60"/>
      <c r="H183" s="48"/>
      <c r="I183" s="48"/>
    </row>
    <row r="184" spans="3:9" ht="15.75" customHeight="1" x14ac:dyDescent="0.25">
      <c r="C184" s="66"/>
      <c r="D184" s="60" t="s">
        <v>112</v>
      </c>
      <c r="E184" s="60" t="s">
        <v>90</v>
      </c>
      <c r="F184" s="60"/>
      <c r="G184" s="60"/>
      <c r="H184" s="48"/>
      <c r="I184" s="48"/>
    </row>
    <row r="185" spans="3:9" ht="15.75" customHeight="1" x14ac:dyDescent="0.25">
      <c r="C185" s="66"/>
      <c r="D185" s="60">
        <v>0</v>
      </c>
      <c r="E185" s="60">
        <v>2</v>
      </c>
      <c r="F185" s="59">
        <f>D185*E185</f>
        <v>0</v>
      </c>
      <c r="G185" s="59">
        <f>F185/B2</f>
        <v>0</v>
      </c>
      <c r="H185" s="48"/>
      <c r="I185" s="48"/>
    </row>
    <row r="186" spans="3:9" ht="15.75" customHeight="1" x14ac:dyDescent="0.25">
      <c r="C186" s="66"/>
      <c r="D186" s="60"/>
      <c r="E186" s="60"/>
      <c r="F186" s="60" t="s">
        <v>107</v>
      </c>
      <c r="G186" s="60" t="s">
        <v>100</v>
      </c>
      <c r="H186" s="48"/>
      <c r="I186" s="48"/>
    </row>
    <row r="187" spans="3:9" ht="15.75" customHeight="1" x14ac:dyDescent="0.25">
      <c r="D187" s="51"/>
      <c r="E187" s="51"/>
      <c r="F187" s="52"/>
      <c r="G187" s="52"/>
    </row>
    <row r="188" spans="3:9" ht="15.75" customHeight="1" x14ac:dyDescent="0.25">
      <c r="C188" s="74" t="s">
        <v>183</v>
      </c>
      <c r="D188" s="55" t="s">
        <v>226</v>
      </c>
      <c r="E188" s="60"/>
      <c r="F188" s="60"/>
      <c r="G188" s="60"/>
      <c r="H188" s="48"/>
      <c r="I188" s="48"/>
    </row>
    <row r="189" spans="3:9" ht="15.75" customHeight="1" x14ac:dyDescent="0.25">
      <c r="C189" s="66"/>
      <c r="D189" s="60"/>
      <c r="E189" s="60"/>
      <c r="F189" s="60"/>
      <c r="G189" s="60"/>
      <c r="H189" s="48"/>
      <c r="I189" s="48"/>
    </row>
    <row r="190" spans="3:9" ht="15.75" customHeight="1" x14ac:dyDescent="0.25">
      <c r="C190" s="66"/>
      <c r="D190" s="60" t="s">
        <v>112</v>
      </c>
      <c r="E190" s="60" t="s">
        <v>90</v>
      </c>
      <c r="F190" s="60"/>
      <c r="G190" s="60"/>
      <c r="H190" s="48"/>
      <c r="I190" s="48"/>
    </row>
    <row r="191" spans="3:9" ht="15.75" customHeight="1" x14ac:dyDescent="0.25">
      <c r="C191" s="66"/>
      <c r="D191" s="60">
        <v>0</v>
      </c>
      <c r="E191" s="60">
        <v>2</v>
      </c>
      <c r="F191" s="59">
        <f>D191*E191</f>
        <v>0</v>
      </c>
      <c r="G191" s="59">
        <f>F191/B2</f>
        <v>0</v>
      </c>
      <c r="H191" s="48"/>
      <c r="I191" s="48"/>
    </row>
    <row r="192" spans="3:9" ht="15.75" customHeight="1" x14ac:dyDescent="0.25">
      <c r="C192" s="66"/>
      <c r="D192" s="60"/>
      <c r="E192" s="60"/>
      <c r="F192" s="60" t="s">
        <v>107</v>
      </c>
      <c r="G192" s="60" t="s">
        <v>100</v>
      </c>
      <c r="H192" s="48"/>
      <c r="I192" s="48"/>
    </row>
    <row r="193" spans="3:9" ht="15.75" customHeight="1" x14ac:dyDescent="0.25">
      <c r="D193" s="51"/>
      <c r="E193" s="51"/>
      <c r="F193" s="52"/>
      <c r="G193" s="52"/>
    </row>
    <row r="194" spans="3:9" ht="15.75" customHeight="1" x14ac:dyDescent="0.25">
      <c r="D194" s="51"/>
      <c r="E194" s="51"/>
      <c r="F194" s="52"/>
      <c r="G194" s="52"/>
    </row>
    <row r="195" spans="3:9" ht="15.75" customHeight="1" x14ac:dyDescent="0.25">
      <c r="C195" s="74" t="s">
        <v>184</v>
      </c>
      <c r="D195" s="55" t="s">
        <v>185</v>
      </c>
      <c r="E195" s="60"/>
      <c r="F195" s="60"/>
      <c r="G195" s="60"/>
      <c r="H195" s="48"/>
      <c r="I195" s="48"/>
    </row>
    <row r="196" spans="3:9" ht="15.75" customHeight="1" x14ac:dyDescent="0.25">
      <c r="C196" s="66"/>
      <c r="D196" s="60"/>
      <c r="E196" s="60"/>
      <c r="F196" s="60"/>
      <c r="G196" s="60"/>
      <c r="H196" s="48"/>
      <c r="I196" s="48"/>
    </row>
    <row r="197" spans="3:9" ht="15.75" customHeight="1" x14ac:dyDescent="0.25">
      <c r="C197" s="66"/>
      <c r="D197" s="60" t="s">
        <v>112</v>
      </c>
      <c r="E197" s="60" t="s">
        <v>90</v>
      </c>
      <c r="F197" s="60"/>
      <c r="G197" s="60"/>
      <c r="H197" s="48"/>
      <c r="I197" s="48"/>
    </row>
    <row r="198" spans="3:9" ht="15.75" customHeight="1" x14ac:dyDescent="0.25">
      <c r="C198" s="66"/>
      <c r="D198" s="202">
        <f>G198/E198</f>
        <v>41.666666666666664</v>
      </c>
      <c r="E198" s="60">
        <v>6</v>
      </c>
      <c r="F198" s="59"/>
      <c r="G198" s="59">
        <v>250</v>
      </c>
      <c r="H198" s="48"/>
      <c r="I198" s="48"/>
    </row>
    <row r="199" spans="3:9" ht="15.75" customHeight="1" x14ac:dyDescent="0.25">
      <c r="C199" s="66"/>
      <c r="D199" s="60"/>
      <c r="E199" s="60"/>
      <c r="F199" s="60"/>
      <c r="G199" s="60" t="s">
        <v>100</v>
      </c>
      <c r="H199" s="48"/>
      <c r="I199" s="48"/>
    </row>
    <row r="200" spans="3:9" ht="15.75" customHeight="1" x14ac:dyDescent="0.25">
      <c r="D200" s="51"/>
      <c r="E200" s="51"/>
      <c r="F200" s="52"/>
      <c r="G200" s="52"/>
    </row>
    <row r="201" spans="3:9" ht="15.75" customHeight="1" x14ac:dyDescent="0.25">
      <c r="C201" s="74" t="s">
        <v>186</v>
      </c>
      <c r="D201" s="55" t="s">
        <v>309</v>
      </c>
      <c r="E201" s="60"/>
      <c r="F201" s="60"/>
      <c r="G201" s="60"/>
      <c r="H201" s="48"/>
      <c r="I201" s="48"/>
    </row>
    <row r="202" spans="3:9" ht="15.75" customHeight="1" x14ac:dyDescent="0.25">
      <c r="C202" s="66"/>
      <c r="D202" s="60"/>
      <c r="E202" s="60"/>
      <c r="F202" s="60"/>
      <c r="G202" s="60"/>
      <c r="H202" s="48"/>
      <c r="I202" s="48"/>
    </row>
    <row r="203" spans="3:9" ht="15.75" customHeight="1" x14ac:dyDescent="0.25">
      <c r="C203" s="66"/>
      <c r="D203" s="60" t="s">
        <v>112</v>
      </c>
      <c r="E203" s="60" t="s">
        <v>90</v>
      </c>
      <c r="F203" s="60"/>
      <c r="G203" s="60"/>
      <c r="H203" s="48"/>
      <c r="I203" s="48"/>
    </row>
    <row r="204" spans="3:9" ht="15.75" customHeight="1" x14ac:dyDescent="0.25">
      <c r="C204" s="66"/>
      <c r="D204" s="60"/>
      <c r="E204" s="60">
        <v>2</v>
      </c>
      <c r="F204" s="59"/>
      <c r="G204" s="59">
        <v>50</v>
      </c>
      <c r="H204" s="48"/>
      <c r="I204" s="48"/>
    </row>
    <row r="205" spans="3:9" ht="15.75" customHeight="1" x14ac:dyDescent="0.25">
      <c r="C205" s="66"/>
      <c r="D205" s="60"/>
      <c r="E205" s="60"/>
      <c r="F205" s="60"/>
      <c r="G205" s="60" t="s">
        <v>100</v>
      </c>
      <c r="H205" s="48"/>
      <c r="I205" s="48"/>
    </row>
    <row r="206" spans="3:9" ht="15.75" customHeight="1" x14ac:dyDescent="0.25">
      <c r="D206" s="51"/>
      <c r="E206" s="51"/>
      <c r="F206" s="52"/>
      <c r="G206" s="52"/>
    </row>
    <row r="207" spans="3:9" ht="15.75" customHeight="1" x14ac:dyDescent="0.25">
      <c r="D207" s="51"/>
      <c r="E207" s="51"/>
      <c r="F207" s="52"/>
      <c r="G207" s="52"/>
    </row>
    <row r="208" spans="3:9" ht="15.75" customHeight="1" x14ac:dyDescent="0.25">
      <c r="C208" s="74" t="s">
        <v>187</v>
      </c>
      <c r="D208" s="55" t="s">
        <v>188</v>
      </c>
      <c r="E208" s="60"/>
      <c r="F208" s="60"/>
      <c r="G208" s="60"/>
      <c r="H208" s="48"/>
      <c r="I208" s="48"/>
    </row>
    <row r="209" spans="3:9" ht="15.75" customHeight="1" x14ac:dyDescent="0.25">
      <c r="C209" s="66"/>
      <c r="D209" s="60"/>
      <c r="E209" s="60"/>
      <c r="F209" s="60"/>
      <c r="G209" s="60"/>
      <c r="H209" s="48"/>
      <c r="I209" s="48"/>
    </row>
    <row r="210" spans="3:9" ht="15.75" customHeight="1" x14ac:dyDescent="0.25">
      <c r="C210" s="66"/>
      <c r="D210" s="60" t="s">
        <v>112</v>
      </c>
      <c r="E210" s="60" t="s">
        <v>90</v>
      </c>
      <c r="F210" s="60"/>
      <c r="G210" s="60"/>
      <c r="H210" s="48"/>
      <c r="I210" s="48"/>
    </row>
    <row r="211" spans="3:9" ht="15.75" customHeight="1" x14ac:dyDescent="0.25">
      <c r="C211" s="66"/>
      <c r="D211" s="60"/>
      <c r="E211" s="60">
        <v>20</v>
      </c>
      <c r="F211" s="59"/>
      <c r="G211" s="59">
        <v>120</v>
      </c>
      <c r="H211" s="48"/>
      <c r="I211" s="48"/>
    </row>
    <row r="212" spans="3:9" ht="15.75" customHeight="1" x14ac:dyDescent="0.25">
      <c r="C212" s="66"/>
      <c r="D212" s="60"/>
      <c r="E212" s="60"/>
      <c r="F212" s="60"/>
      <c r="G212" s="60" t="s">
        <v>100</v>
      </c>
      <c r="H212" s="48"/>
      <c r="I212" s="48"/>
    </row>
    <row r="213" spans="3:9" ht="15.75" customHeight="1" x14ac:dyDescent="0.25">
      <c r="D213" s="51"/>
      <c r="E213" s="51"/>
      <c r="F213" s="52"/>
      <c r="G213" s="52"/>
    </row>
    <row r="214" spans="3:9" ht="15.75" customHeight="1" x14ac:dyDescent="0.25">
      <c r="C214" s="74" t="s">
        <v>189</v>
      </c>
      <c r="D214" s="55" t="s">
        <v>261</v>
      </c>
      <c r="E214" s="60"/>
      <c r="F214" s="60"/>
      <c r="G214" s="60"/>
      <c r="H214" s="48"/>
      <c r="I214" s="48"/>
    </row>
    <row r="215" spans="3:9" ht="15.75" customHeight="1" x14ac:dyDescent="0.25">
      <c r="C215" s="66"/>
      <c r="D215" s="60"/>
      <c r="E215" s="60"/>
      <c r="F215" s="60"/>
      <c r="G215" s="60"/>
      <c r="H215" s="48"/>
      <c r="I215" s="48"/>
    </row>
    <row r="216" spans="3:9" ht="15.75" customHeight="1" x14ac:dyDescent="0.25">
      <c r="C216" s="66"/>
      <c r="D216" s="60" t="s">
        <v>112</v>
      </c>
      <c r="E216" s="60" t="s">
        <v>90</v>
      </c>
      <c r="F216" s="60"/>
      <c r="G216" s="60"/>
      <c r="H216" s="48"/>
      <c r="I216" s="48"/>
    </row>
    <row r="217" spans="3:9" ht="15.75" customHeight="1" x14ac:dyDescent="0.25">
      <c r="C217" s="66"/>
      <c r="D217" s="60">
        <f>G217/E217</f>
        <v>40</v>
      </c>
      <c r="E217" s="60">
        <v>15</v>
      </c>
      <c r="F217" s="59"/>
      <c r="G217" s="59">
        <v>600</v>
      </c>
      <c r="H217" s="48"/>
      <c r="I217" s="48"/>
    </row>
    <row r="218" spans="3:9" ht="15.75" customHeight="1" x14ac:dyDescent="0.25">
      <c r="C218" s="66"/>
      <c r="D218" s="60"/>
      <c r="E218" s="60"/>
      <c r="F218" s="60"/>
      <c r="G218" s="60" t="s">
        <v>100</v>
      </c>
      <c r="H218" s="48"/>
      <c r="I218" s="48"/>
    </row>
    <row r="219" spans="3:9" ht="15.75" customHeight="1" x14ac:dyDescent="0.25">
      <c r="D219" s="51"/>
      <c r="E219" s="51"/>
      <c r="F219" s="52"/>
      <c r="G219" s="52"/>
    </row>
    <row r="220" spans="3:9" ht="15.75" customHeight="1" x14ac:dyDescent="0.25">
      <c r="C220" s="74" t="s">
        <v>190</v>
      </c>
      <c r="D220" s="55" t="s">
        <v>191</v>
      </c>
      <c r="E220" s="60"/>
      <c r="F220" s="60"/>
      <c r="G220" s="60"/>
      <c r="H220" s="48"/>
      <c r="I220" s="48"/>
    </row>
    <row r="221" spans="3:9" ht="15.75" customHeight="1" x14ac:dyDescent="0.25">
      <c r="C221" s="66"/>
      <c r="D221" s="60"/>
      <c r="E221" s="60"/>
      <c r="F221" s="60"/>
      <c r="G221" s="60"/>
      <c r="H221" s="48"/>
      <c r="I221" s="48"/>
    </row>
    <row r="222" spans="3:9" ht="15.75" customHeight="1" x14ac:dyDescent="0.25">
      <c r="C222" s="66"/>
      <c r="D222" s="60" t="s">
        <v>112</v>
      </c>
      <c r="E222" s="60" t="s">
        <v>90</v>
      </c>
      <c r="F222" s="60"/>
      <c r="G222" s="60"/>
      <c r="H222" s="48"/>
      <c r="I222" s="48"/>
    </row>
    <row r="223" spans="3:9" ht="15.75" customHeight="1" x14ac:dyDescent="0.25">
      <c r="C223" s="66"/>
      <c r="D223" s="60">
        <f>G223/E223</f>
        <v>26.666666666666668</v>
      </c>
      <c r="E223" s="60">
        <v>15</v>
      </c>
      <c r="F223" s="59"/>
      <c r="G223" s="59">
        <v>400</v>
      </c>
      <c r="H223" s="48"/>
      <c r="I223" s="48"/>
    </row>
    <row r="224" spans="3:9" ht="15.75" customHeight="1" x14ac:dyDescent="0.25">
      <c r="C224" s="66"/>
      <c r="D224" s="60"/>
      <c r="E224" s="60"/>
      <c r="F224" s="60"/>
      <c r="G224" s="60" t="s">
        <v>100</v>
      </c>
      <c r="H224" s="48"/>
      <c r="I224" s="48"/>
    </row>
    <row r="225" spans="3:9" ht="15.75" customHeight="1" x14ac:dyDescent="0.25">
      <c r="D225" s="51"/>
      <c r="E225" s="51"/>
      <c r="F225" s="52"/>
      <c r="G225" s="52"/>
    </row>
    <row r="226" spans="3:9" ht="15.75" customHeight="1" x14ac:dyDescent="0.25">
      <c r="C226" s="164" t="s">
        <v>219</v>
      </c>
      <c r="D226" s="55" t="s">
        <v>192</v>
      </c>
      <c r="E226" s="60"/>
      <c r="F226" s="60"/>
      <c r="G226" s="60"/>
      <c r="H226" s="48"/>
      <c r="I226" s="48"/>
    </row>
    <row r="227" spans="3:9" ht="15.75" customHeight="1" x14ac:dyDescent="0.25">
      <c r="C227" s="66"/>
      <c r="D227" s="60"/>
      <c r="E227" s="60"/>
      <c r="F227" s="60"/>
      <c r="G227" s="60"/>
      <c r="H227" s="48"/>
      <c r="I227" s="48"/>
    </row>
    <row r="228" spans="3:9" ht="15.75" customHeight="1" x14ac:dyDescent="0.25">
      <c r="C228" s="66"/>
      <c r="D228" s="60" t="s">
        <v>112</v>
      </c>
      <c r="E228" s="60" t="s">
        <v>90</v>
      </c>
      <c r="F228" s="60"/>
      <c r="G228" s="60"/>
      <c r="H228" s="48"/>
      <c r="I228" s="48"/>
    </row>
    <row r="229" spans="3:9" x14ac:dyDescent="0.25">
      <c r="C229" s="66"/>
      <c r="D229" s="60">
        <f>G229/E229</f>
        <v>450</v>
      </c>
      <c r="E229" s="60">
        <v>4</v>
      </c>
      <c r="F229" s="59"/>
      <c r="G229" s="59">
        <v>1800</v>
      </c>
      <c r="H229" s="48"/>
      <c r="I229" s="48"/>
    </row>
    <row r="230" spans="3:9" x14ac:dyDescent="0.25">
      <c r="C230" s="66"/>
      <c r="D230" s="60"/>
      <c r="E230" s="60"/>
      <c r="F230" s="60"/>
      <c r="G230" s="60" t="s">
        <v>100</v>
      </c>
      <c r="H230" s="48"/>
      <c r="I230" s="48"/>
    </row>
    <row r="231" spans="3:9" x14ac:dyDescent="0.25">
      <c r="D231" s="51"/>
      <c r="E231" s="51"/>
      <c r="F231" s="52"/>
      <c r="G231" s="52"/>
    </row>
    <row r="232" spans="3:9" ht="43.5" x14ac:dyDescent="0.25">
      <c r="C232" s="74" t="s">
        <v>193</v>
      </c>
      <c r="D232" s="55" t="s">
        <v>194</v>
      </c>
      <c r="E232" s="60"/>
      <c r="F232" s="60"/>
      <c r="G232" s="60"/>
      <c r="H232" s="48"/>
      <c r="I232" s="48"/>
    </row>
    <row r="233" spans="3:9" x14ac:dyDescent="0.25">
      <c r="C233" s="66"/>
      <c r="D233" s="60"/>
      <c r="E233" s="60"/>
      <c r="F233" s="60"/>
      <c r="G233" s="60"/>
      <c r="H233" s="48"/>
      <c r="I233" s="48"/>
    </row>
    <row r="234" spans="3:9" x14ac:dyDescent="0.25">
      <c r="C234" s="66"/>
      <c r="D234" s="60" t="s">
        <v>112</v>
      </c>
      <c r="E234" s="60" t="s">
        <v>90</v>
      </c>
      <c r="F234" s="60"/>
      <c r="G234" s="60"/>
      <c r="H234" s="48"/>
      <c r="I234" s="48"/>
    </row>
    <row r="235" spans="3:9" x14ac:dyDescent="0.25">
      <c r="C235" s="66"/>
      <c r="D235" s="60"/>
      <c r="E235" s="60">
        <v>1</v>
      </c>
      <c r="F235" s="59"/>
      <c r="G235" s="59">
        <v>1300</v>
      </c>
      <c r="H235" s="48"/>
      <c r="I235" s="48"/>
    </row>
    <row r="236" spans="3:9" x14ac:dyDescent="0.25">
      <c r="C236" s="66"/>
      <c r="D236" s="60"/>
      <c r="E236" s="60"/>
      <c r="F236" s="60"/>
      <c r="G236" s="60" t="s">
        <v>100</v>
      </c>
      <c r="H236" s="48"/>
      <c r="I236" s="48"/>
    </row>
    <row r="237" spans="3:9" x14ac:dyDescent="0.25">
      <c r="D237" s="51"/>
      <c r="E237" s="51"/>
      <c r="F237" s="52"/>
      <c r="G237" s="52"/>
    </row>
    <row r="238" spans="3:9" ht="43.5" x14ac:dyDescent="0.25">
      <c r="C238" s="74" t="s">
        <v>195</v>
      </c>
      <c r="D238" s="55" t="s">
        <v>196</v>
      </c>
      <c r="E238" s="60"/>
      <c r="F238" s="60"/>
      <c r="G238" s="60"/>
      <c r="H238" s="48"/>
      <c r="I238" s="48"/>
    </row>
    <row r="239" spans="3:9" x14ac:dyDescent="0.25">
      <c r="C239" s="66"/>
      <c r="D239" s="60"/>
      <c r="E239" s="60"/>
      <c r="F239" s="60"/>
      <c r="G239" s="60"/>
      <c r="H239" s="48"/>
      <c r="I239" s="48"/>
    </row>
    <row r="240" spans="3:9" x14ac:dyDescent="0.25">
      <c r="C240" s="66"/>
      <c r="D240" s="60" t="s">
        <v>112</v>
      </c>
      <c r="E240" s="60" t="s">
        <v>90</v>
      </c>
      <c r="F240" s="60"/>
      <c r="G240" s="60"/>
      <c r="H240" s="48"/>
      <c r="I240" s="48"/>
    </row>
    <row r="241" spans="3:9" x14ac:dyDescent="0.25">
      <c r="C241" s="66"/>
      <c r="D241" s="60"/>
      <c r="E241" s="60">
        <v>1</v>
      </c>
      <c r="F241" s="59"/>
      <c r="G241" s="59">
        <v>1700</v>
      </c>
      <c r="H241" s="48"/>
      <c r="I241" s="48"/>
    </row>
    <row r="242" spans="3:9" x14ac:dyDescent="0.25">
      <c r="C242" s="66"/>
      <c r="D242" s="60"/>
      <c r="E242" s="60"/>
      <c r="F242" s="60"/>
      <c r="G242" s="60" t="s">
        <v>100</v>
      </c>
      <c r="H242" s="48"/>
      <c r="I242" s="48"/>
    </row>
    <row r="243" spans="3:9" x14ac:dyDescent="0.25">
      <c r="D243" s="51"/>
      <c r="E243" s="51"/>
      <c r="F243" s="52"/>
      <c r="G243" s="52"/>
    </row>
    <row r="244" spans="3:9" x14ac:dyDescent="0.25">
      <c r="C244" s="74" t="s">
        <v>197</v>
      </c>
      <c r="D244" s="55" t="s">
        <v>198</v>
      </c>
      <c r="E244" s="60"/>
      <c r="F244" s="60"/>
      <c r="G244" s="60"/>
      <c r="H244" s="48"/>
      <c r="I244" s="48"/>
    </row>
    <row r="245" spans="3:9" x14ac:dyDescent="0.25">
      <c r="C245" s="66"/>
      <c r="D245" s="60"/>
      <c r="E245" s="60"/>
      <c r="F245" s="60"/>
      <c r="G245" s="60"/>
      <c r="H245" s="48"/>
      <c r="I245" s="48"/>
    </row>
    <row r="246" spans="3:9" x14ac:dyDescent="0.25">
      <c r="C246" s="66"/>
      <c r="D246" s="60" t="s">
        <v>112</v>
      </c>
      <c r="E246" s="60" t="s">
        <v>90</v>
      </c>
      <c r="F246" s="60"/>
      <c r="G246" s="60"/>
      <c r="H246" s="48"/>
      <c r="I246" s="48"/>
    </row>
    <row r="247" spans="3:9" x14ac:dyDescent="0.25">
      <c r="C247" s="66"/>
      <c r="D247" s="60">
        <f>G247/E247</f>
        <v>6.666666666666667</v>
      </c>
      <c r="E247" s="60">
        <v>30</v>
      </c>
      <c r="F247" s="59"/>
      <c r="G247" s="59">
        <v>200</v>
      </c>
      <c r="H247" s="48"/>
      <c r="I247" s="48"/>
    </row>
    <row r="248" spans="3:9" x14ac:dyDescent="0.25">
      <c r="C248" s="66"/>
      <c r="D248" s="60"/>
      <c r="E248" s="60"/>
      <c r="F248" s="60"/>
      <c r="G248" s="60" t="s">
        <v>100</v>
      </c>
      <c r="H248" s="48"/>
      <c r="I248" s="48"/>
    </row>
    <row r="249" spans="3:9" x14ac:dyDescent="0.25">
      <c r="D249" s="51"/>
      <c r="E249" s="51"/>
      <c r="F249" s="52"/>
      <c r="G249" s="52"/>
    </row>
    <row r="250" spans="3:9" x14ac:dyDescent="0.25">
      <c r="C250" s="74" t="s">
        <v>199</v>
      </c>
      <c r="D250" s="55" t="s">
        <v>200</v>
      </c>
      <c r="E250" s="60"/>
      <c r="F250" s="60"/>
      <c r="G250" s="60"/>
      <c r="H250" s="48"/>
      <c r="I250" s="48"/>
    </row>
    <row r="251" spans="3:9" x14ac:dyDescent="0.25">
      <c r="C251" s="66"/>
      <c r="D251" s="60"/>
      <c r="E251" s="60"/>
      <c r="F251" s="60"/>
      <c r="G251" s="60"/>
      <c r="H251" s="48"/>
      <c r="I251" s="48"/>
    </row>
    <row r="252" spans="3:9" x14ac:dyDescent="0.25">
      <c r="C252" s="66"/>
      <c r="D252" s="60" t="s">
        <v>112</v>
      </c>
      <c r="E252" s="60" t="s">
        <v>90</v>
      </c>
      <c r="F252" s="60"/>
      <c r="G252" s="60"/>
      <c r="H252" s="48"/>
      <c r="I252" s="48"/>
    </row>
    <row r="253" spans="3:9" x14ac:dyDescent="0.25">
      <c r="C253" s="66"/>
      <c r="D253" s="60">
        <f>G253/E253</f>
        <v>333.33333333333331</v>
      </c>
      <c r="E253" s="60">
        <v>6</v>
      </c>
      <c r="F253" s="59"/>
      <c r="G253" s="59">
        <v>2000</v>
      </c>
      <c r="H253" s="48"/>
      <c r="I253" s="48"/>
    </row>
    <row r="254" spans="3:9" x14ac:dyDescent="0.25">
      <c r="C254" s="66"/>
      <c r="D254" s="60"/>
      <c r="E254" s="60"/>
      <c r="F254" s="60"/>
      <c r="G254" s="60" t="s">
        <v>100</v>
      </c>
      <c r="H254" s="48"/>
      <c r="I254" s="48"/>
    </row>
    <row r="255" spans="3:9" x14ac:dyDescent="0.25">
      <c r="D255" s="51"/>
      <c r="E255" s="51"/>
      <c r="F255" s="52"/>
      <c r="G255" s="52"/>
    </row>
    <row r="256" spans="3:9" x14ac:dyDescent="0.25">
      <c r="C256" s="74" t="s">
        <v>201</v>
      </c>
      <c r="D256" s="55" t="s">
        <v>202</v>
      </c>
      <c r="E256" s="60"/>
      <c r="F256" s="60"/>
      <c r="G256" s="60"/>
      <c r="H256" s="48"/>
      <c r="I256" s="48"/>
    </row>
    <row r="257" spans="3:9" x14ac:dyDescent="0.25">
      <c r="C257" s="66"/>
      <c r="D257" s="60"/>
      <c r="E257" s="60"/>
      <c r="F257" s="60"/>
      <c r="G257" s="60"/>
      <c r="H257" s="48"/>
      <c r="I257" s="48"/>
    </row>
    <row r="258" spans="3:9" x14ac:dyDescent="0.25">
      <c r="C258" s="66"/>
      <c r="D258" s="60" t="s">
        <v>112</v>
      </c>
      <c r="E258" s="60" t="s">
        <v>90</v>
      </c>
      <c r="F258" s="60"/>
      <c r="G258" s="60"/>
      <c r="H258" s="48"/>
      <c r="I258" s="48"/>
    </row>
    <row r="259" spans="3:9" x14ac:dyDescent="0.25">
      <c r="C259" s="66"/>
      <c r="D259" s="60">
        <f>G259/E259</f>
        <v>800</v>
      </c>
      <c r="E259" s="60">
        <v>4</v>
      </c>
      <c r="F259" s="59"/>
      <c r="G259" s="59">
        <v>3200</v>
      </c>
      <c r="H259" s="48"/>
      <c r="I259" s="48"/>
    </row>
    <row r="260" spans="3:9" x14ac:dyDescent="0.25">
      <c r="C260" s="66"/>
      <c r="D260" s="60"/>
      <c r="E260" s="60"/>
      <c r="F260" s="60"/>
      <c r="G260" s="60" t="s">
        <v>100</v>
      </c>
      <c r="H260" s="48"/>
      <c r="I260" s="48"/>
    </row>
    <row r="261" spans="3:9" x14ac:dyDescent="0.25">
      <c r="D261" s="51"/>
      <c r="E261" s="51"/>
      <c r="F261" s="52"/>
      <c r="G261" s="52"/>
    </row>
    <row r="262" spans="3:9" x14ac:dyDescent="0.25">
      <c r="C262" s="64"/>
      <c r="D262" s="51"/>
      <c r="E262" s="51"/>
      <c r="F262" s="51"/>
      <c r="G262" s="51"/>
      <c r="H262" s="51"/>
    </row>
    <row r="263" spans="3:9" x14ac:dyDescent="0.25">
      <c r="C263" s="72" t="s">
        <v>211</v>
      </c>
      <c r="D263" s="73" t="s">
        <v>203</v>
      </c>
      <c r="E263" s="48"/>
      <c r="F263" s="48"/>
      <c r="G263" s="48"/>
      <c r="H263" s="48"/>
      <c r="I263" s="48"/>
    </row>
    <row r="264" spans="3:9" x14ac:dyDescent="0.25">
      <c r="C264" s="66"/>
      <c r="D264" s="48"/>
      <c r="E264" s="48"/>
      <c r="F264" s="48"/>
      <c r="G264" s="48"/>
      <c r="H264" s="48"/>
      <c r="I264" s="48"/>
    </row>
    <row r="265" spans="3:9" ht="45" x14ac:dyDescent="0.25">
      <c r="C265" s="68" t="s">
        <v>113</v>
      </c>
      <c r="D265" s="59">
        <v>40000</v>
      </c>
      <c r="E265" s="48"/>
      <c r="F265" s="48"/>
      <c r="G265" s="48"/>
      <c r="H265" s="48"/>
      <c r="I265" s="48"/>
    </row>
    <row r="266" spans="3:9" ht="45" x14ac:dyDescent="0.25">
      <c r="C266" s="68" t="s">
        <v>114</v>
      </c>
      <c r="D266" s="59">
        <v>30000</v>
      </c>
      <c r="E266" s="48"/>
      <c r="F266" s="48"/>
      <c r="G266" s="48"/>
      <c r="H266" s="48"/>
      <c r="I266" s="48"/>
    </row>
    <row r="267" spans="3:9" x14ac:dyDescent="0.25">
      <c r="C267" s="66"/>
      <c r="D267" s="59">
        <f>SUM(D265:D266)</f>
        <v>70000</v>
      </c>
      <c r="E267" s="59">
        <v>8000</v>
      </c>
      <c r="F267" s="48">
        <f>E267/3</f>
        <v>2666.6666666666665</v>
      </c>
      <c r="G267" s="48"/>
      <c r="H267" s="48"/>
      <c r="I267" s="48"/>
    </row>
    <row r="268" spans="3:9" x14ac:dyDescent="0.25">
      <c r="C268" s="66"/>
      <c r="D268" s="60" t="s">
        <v>99</v>
      </c>
      <c r="E268" s="60" t="s">
        <v>100</v>
      </c>
      <c r="F268" s="48"/>
      <c r="G268" s="48"/>
      <c r="H268" s="48"/>
      <c r="I268" s="48"/>
    </row>
    <row r="269" spans="3:9" x14ac:dyDescent="0.25">
      <c r="C269" s="64"/>
      <c r="D269" s="51"/>
      <c r="E269" s="51"/>
      <c r="F269" s="51"/>
      <c r="G269" s="51"/>
      <c r="H269" s="51"/>
    </row>
    <row r="270" spans="3:9" x14ac:dyDescent="0.25">
      <c r="C270" s="72" t="s">
        <v>212</v>
      </c>
      <c r="D270" s="73" t="s">
        <v>204</v>
      </c>
      <c r="E270" s="48"/>
      <c r="F270" s="48"/>
      <c r="G270" s="48"/>
      <c r="H270" s="48"/>
      <c r="I270" s="48"/>
    </row>
    <row r="271" spans="3:9" x14ac:dyDescent="0.25">
      <c r="C271" s="68" t="s">
        <v>96</v>
      </c>
      <c r="D271" s="59">
        <v>10500</v>
      </c>
      <c r="E271" s="48"/>
      <c r="F271" s="48"/>
      <c r="G271" s="48"/>
      <c r="H271" s="48"/>
      <c r="I271" s="48"/>
    </row>
    <row r="272" spans="3:9" x14ac:dyDescent="0.25">
      <c r="C272" s="68" t="s">
        <v>105</v>
      </c>
      <c r="D272" s="59">
        <v>12000</v>
      </c>
      <c r="E272" s="48"/>
      <c r="F272" s="48"/>
      <c r="G272" s="48"/>
      <c r="H272" s="48"/>
      <c r="I272" s="48"/>
    </row>
    <row r="273" spans="3:9" x14ac:dyDescent="0.25">
      <c r="C273" s="66"/>
      <c r="D273" s="59">
        <v>22500</v>
      </c>
      <c r="E273" s="59">
        <v>3000</v>
      </c>
      <c r="F273" s="48"/>
      <c r="G273" s="48"/>
      <c r="H273" s="48"/>
      <c r="I273" s="48"/>
    </row>
    <row r="274" spans="3:9" x14ac:dyDescent="0.25">
      <c r="C274" s="66"/>
      <c r="D274" s="60" t="s">
        <v>99</v>
      </c>
      <c r="E274" s="60" t="s">
        <v>100</v>
      </c>
      <c r="F274" s="48"/>
      <c r="G274" s="48"/>
      <c r="H274" s="48"/>
      <c r="I274" s="48"/>
    </row>
    <row r="275" spans="3:9" x14ac:dyDescent="0.25">
      <c r="C275" s="64"/>
      <c r="D275" s="51"/>
      <c r="E275" s="51"/>
      <c r="F275" s="51"/>
      <c r="G275" s="51"/>
      <c r="H275" s="51"/>
    </row>
    <row r="276" spans="3:9" x14ac:dyDescent="0.25">
      <c r="C276" s="72" t="s">
        <v>213</v>
      </c>
      <c r="D276" s="73" t="s">
        <v>205</v>
      </c>
      <c r="E276" s="48"/>
      <c r="F276" s="48"/>
      <c r="G276" s="48"/>
      <c r="H276" s="48"/>
      <c r="I276" s="48"/>
    </row>
    <row r="277" spans="3:9" x14ac:dyDescent="0.25">
      <c r="C277" s="66"/>
      <c r="D277" s="48"/>
      <c r="E277" s="48"/>
      <c r="F277" s="48"/>
      <c r="G277" s="48"/>
      <c r="H277" s="48"/>
      <c r="I277" s="48"/>
    </row>
    <row r="278" spans="3:9" ht="45" x14ac:dyDescent="0.25">
      <c r="C278" s="68" t="s">
        <v>115</v>
      </c>
      <c r="D278" s="59">
        <v>50000</v>
      </c>
      <c r="E278" s="48"/>
      <c r="F278" s="48"/>
      <c r="G278" s="48"/>
      <c r="H278" s="48"/>
      <c r="I278" s="48"/>
    </row>
    <row r="279" spans="3:9" ht="105" x14ac:dyDescent="0.25">
      <c r="C279" s="68" t="s">
        <v>116</v>
      </c>
      <c r="D279" s="59">
        <v>15000</v>
      </c>
      <c r="E279" s="48"/>
      <c r="F279" s="48"/>
      <c r="G279" s="48"/>
      <c r="H279" s="48"/>
      <c r="I279" s="48"/>
    </row>
    <row r="280" spans="3:9" ht="30" x14ac:dyDescent="0.25">
      <c r="C280" s="68" t="s">
        <v>117</v>
      </c>
      <c r="D280" s="59">
        <v>10120</v>
      </c>
      <c r="E280" s="48"/>
      <c r="F280" s="48"/>
      <c r="G280" s="48"/>
      <c r="H280" s="48"/>
      <c r="I280" s="48"/>
    </row>
    <row r="281" spans="3:9" x14ac:dyDescent="0.25">
      <c r="C281" s="68" t="s">
        <v>106</v>
      </c>
      <c r="D281" s="59">
        <v>40000</v>
      </c>
      <c r="E281" s="48"/>
      <c r="F281" s="48"/>
      <c r="G281" s="48"/>
      <c r="H281" s="48"/>
      <c r="I281" s="48"/>
    </row>
    <row r="282" spans="3:9" x14ac:dyDescent="0.25">
      <c r="C282" s="66"/>
      <c r="D282" s="59">
        <f>SUM(D278:D281)</f>
        <v>115120</v>
      </c>
      <c r="E282" s="59">
        <v>15000</v>
      </c>
      <c r="F282" s="48"/>
      <c r="G282" s="48"/>
      <c r="H282" s="48"/>
      <c r="I282" s="48"/>
    </row>
    <row r="283" spans="3:9" x14ac:dyDescent="0.25">
      <c r="C283" s="66"/>
      <c r="D283" s="60" t="s">
        <v>99</v>
      </c>
      <c r="E283" s="60" t="s">
        <v>100</v>
      </c>
      <c r="F283" s="48"/>
      <c r="G283" s="48"/>
      <c r="H283" s="48"/>
      <c r="I283" s="48"/>
    </row>
    <row r="284" spans="3:9" x14ac:dyDescent="0.25">
      <c r="C284" s="68"/>
      <c r="D284" s="60"/>
      <c r="E284" s="60"/>
      <c r="F284" s="60"/>
      <c r="G284" s="60"/>
      <c r="H284" s="60"/>
      <c r="I284" s="48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9"/>
  <sheetViews>
    <sheetView workbookViewId="0">
      <selection activeCell="B18" sqref="B18"/>
    </sheetView>
  </sheetViews>
  <sheetFormatPr baseColWidth="10" defaultColWidth="11.42578125" defaultRowHeight="15" x14ac:dyDescent="0.25"/>
  <cols>
    <col min="2" max="2" width="99.85546875" customWidth="1"/>
    <col min="3" max="3" width="11.7109375" bestFit="1" customWidth="1"/>
  </cols>
  <sheetData>
    <row r="1" spans="2:5" ht="15.75" thickBot="1" x14ac:dyDescent="0.3">
      <c r="C1" t="s">
        <v>40</v>
      </c>
    </row>
    <row r="2" spans="2:5" ht="25.5" x14ac:dyDescent="0.25">
      <c r="B2" s="116" t="s">
        <v>7</v>
      </c>
      <c r="C2" s="165">
        <v>10000</v>
      </c>
      <c r="D2" s="229" t="s">
        <v>290</v>
      </c>
      <c r="E2" s="230">
        <f>SUM(C2:C7)</f>
        <v>376750</v>
      </c>
    </row>
    <row r="3" spans="2:5" ht="26.25" thickBot="1" x14ac:dyDescent="0.3">
      <c r="B3" s="117" t="s">
        <v>8</v>
      </c>
      <c r="C3" s="166">
        <v>10000</v>
      </c>
      <c r="D3" s="229"/>
      <c r="E3" s="229"/>
    </row>
    <row r="4" spans="2:5" ht="26.25" thickBot="1" x14ac:dyDescent="0.3">
      <c r="B4" s="118" t="s">
        <v>9</v>
      </c>
      <c r="C4" s="167">
        <v>150000</v>
      </c>
      <c r="D4" s="229"/>
      <c r="E4" s="229"/>
    </row>
    <row r="5" spans="2:5" ht="26.25" thickBot="1" x14ac:dyDescent="0.3">
      <c r="B5" s="117" t="s">
        <v>10</v>
      </c>
      <c r="C5" s="166">
        <v>50000</v>
      </c>
      <c r="D5" s="229"/>
      <c r="E5" s="229"/>
    </row>
    <row r="6" spans="2:5" ht="26.25" thickBot="1" x14ac:dyDescent="0.3">
      <c r="B6" s="118" t="s">
        <v>11</v>
      </c>
      <c r="C6" s="167">
        <v>6750</v>
      </c>
      <c r="D6" s="229"/>
      <c r="E6" s="229"/>
    </row>
    <row r="7" spans="2:5" ht="15.75" thickBot="1" x14ac:dyDescent="0.3">
      <c r="B7" s="117" t="s">
        <v>12</v>
      </c>
      <c r="C7" s="166">
        <v>150000</v>
      </c>
      <c r="D7" s="229"/>
      <c r="E7" s="229"/>
    </row>
    <row r="8" spans="2:5" ht="25.5" x14ac:dyDescent="0.25">
      <c r="B8" s="116" t="s">
        <v>14</v>
      </c>
      <c r="C8" s="165">
        <v>16000</v>
      </c>
      <c r="D8" s="229" t="s">
        <v>291</v>
      </c>
      <c r="E8" s="230">
        <f>SUM(C8:C21)</f>
        <v>789460</v>
      </c>
    </row>
    <row r="9" spans="2:5" ht="15.75" thickBot="1" x14ac:dyDescent="0.3">
      <c r="B9" s="117" t="s">
        <v>15</v>
      </c>
      <c r="C9" s="166">
        <v>8500</v>
      </c>
      <c r="D9" s="229"/>
      <c r="E9" s="229"/>
    </row>
    <row r="10" spans="2:5" ht="26.25" thickBot="1" x14ac:dyDescent="0.3">
      <c r="B10" s="118" t="s">
        <v>16</v>
      </c>
      <c r="C10" s="167">
        <v>130000</v>
      </c>
      <c r="D10" s="229"/>
      <c r="E10" s="229"/>
    </row>
    <row r="11" spans="2:5" ht="25.5" x14ac:dyDescent="0.25">
      <c r="B11" s="119" t="s">
        <v>19</v>
      </c>
      <c r="C11" s="168">
        <v>7000</v>
      </c>
      <c r="D11" s="229"/>
      <c r="E11" s="229"/>
    </row>
    <row r="12" spans="2:5" ht="15.75" thickBot="1" x14ac:dyDescent="0.3">
      <c r="B12" s="118" t="s">
        <v>20</v>
      </c>
      <c r="C12" s="167">
        <v>7000</v>
      </c>
      <c r="D12" s="229"/>
      <c r="E12" s="229"/>
    </row>
    <row r="13" spans="2:5" ht="15.75" thickBot="1" x14ac:dyDescent="0.3">
      <c r="B13" s="117" t="s">
        <v>21</v>
      </c>
      <c r="C13" s="166">
        <v>10000</v>
      </c>
      <c r="D13" s="229"/>
      <c r="E13" s="229"/>
    </row>
    <row r="14" spans="2:5" ht="26.25" thickBot="1" x14ac:dyDescent="0.3">
      <c r="B14" s="118" t="s">
        <v>22</v>
      </c>
      <c r="C14" s="167">
        <v>35000</v>
      </c>
      <c r="D14" s="229"/>
      <c r="E14" s="229"/>
    </row>
    <row r="15" spans="2:5" ht="26.25" thickBot="1" x14ac:dyDescent="0.3">
      <c r="B15" s="117" t="s">
        <v>23</v>
      </c>
      <c r="C15" s="166">
        <v>48000</v>
      </c>
      <c r="D15" s="229"/>
      <c r="E15" s="229"/>
    </row>
    <row r="16" spans="2:5" ht="26.25" thickBot="1" x14ac:dyDescent="0.3">
      <c r="B16" s="118" t="s">
        <v>24</v>
      </c>
      <c r="C16" s="167">
        <v>25000</v>
      </c>
      <c r="D16" s="229"/>
      <c r="E16" s="229"/>
    </row>
    <row r="17" spans="2:5" ht="25.5" x14ac:dyDescent="0.25">
      <c r="B17" s="119" t="s">
        <v>26</v>
      </c>
      <c r="C17" s="168">
        <v>63280</v>
      </c>
      <c r="D17" s="229"/>
      <c r="E17" s="229"/>
    </row>
    <row r="18" spans="2:5" ht="26.25" thickBot="1" x14ac:dyDescent="0.3">
      <c r="B18" s="118" t="s">
        <v>27</v>
      </c>
      <c r="C18" s="167">
        <v>63280</v>
      </c>
      <c r="D18" s="229"/>
      <c r="E18" s="229"/>
    </row>
    <row r="19" spans="2:5" ht="26.25" thickBot="1" x14ac:dyDescent="0.3">
      <c r="B19" s="117" t="s">
        <v>28</v>
      </c>
      <c r="C19" s="166">
        <v>30000</v>
      </c>
      <c r="D19" s="229"/>
      <c r="E19" s="229"/>
    </row>
    <row r="20" spans="2:5" ht="26.25" thickBot="1" x14ac:dyDescent="0.3">
      <c r="B20" s="118" t="s">
        <v>29</v>
      </c>
      <c r="C20" s="167">
        <v>30000</v>
      </c>
      <c r="D20" s="229"/>
      <c r="E20" s="229"/>
    </row>
    <row r="21" spans="2:5" ht="26.25" thickBot="1" x14ac:dyDescent="0.3">
      <c r="B21" s="117" t="s">
        <v>30</v>
      </c>
      <c r="C21" s="166">
        <v>316400</v>
      </c>
      <c r="D21" s="229"/>
      <c r="E21" s="229"/>
    </row>
    <row r="22" spans="2:5" ht="25.5" x14ac:dyDescent="0.25">
      <c r="B22" s="116" t="s">
        <v>33</v>
      </c>
      <c r="C22" s="165">
        <v>12500</v>
      </c>
      <c r="D22" s="231" t="s">
        <v>292</v>
      </c>
      <c r="E22" s="230">
        <f>SUM(C22:C28)</f>
        <v>333790</v>
      </c>
    </row>
    <row r="23" spans="2:5" ht="39" thickBot="1" x14ac:dyDescent="0.3">
      <c r="B23" s="117" t="s">
        <v>34</v>
      </c>
      <c r="C23" s="166">
        <v>12500</v>
      </c>
      <c r="D23" s="231"/>
      <c r="E23" s="229"/>
    </row>
    <row r="24" spans="2:5" ht="26.25" thickBot="1" x14ac:dyDescent="0.3">
      <c r="B24" s="118" t="s">
        <v>35</v>
      </c>
      <c r="C24" s="167">
        <v>18500</v>
      </c>
      <c r="D24" s="231"/>
      <c r="E24" s="229"/>
    </row>
    <row r="25" spans="2:5" ht="26.25" thickBot="1" x14ac:dyDescent="0.3">
      <c r="B25" s="117" t="s">
        <v>36</v>
      </c>
      <c r="C25" s="166">
        <v>60000</v>
      </c>
      <c r="D25" s="231"/>
      <c r="E25" s="229"/>
    </row>
    <row r="26" spans="2:5" ht="39" thickBot="1" x14ac:dyDescent="0.3">
      <c r="B26" s="118" t="s">
        <v>37</v>
      </c>
      <c r="C26" s="167">
        <v>50000</v>
      </c>
      <c r="D26" s="231"/>
      <c r="E26" s="229"/>
    </row>
    <row r="27" spans="2:5" ht="39" thickBot="1" x14ac:dyDescent="0.3">
      <c r="B27" s="117" t="s">
        <v>38</v>
      </c>
      <c r="C27" s="166">
        <v>90100</v>
      </c>
      <c r="D27" s="231"/>
      <c r="E27" s="229"/>
    </row>
    <row r="28" spans="2:5" ht="26.25" thickBot="1" x14ac:dyDescent="0.3">
      <c r="B28" s="118" t="s">
        <v>39</v>
      </c>
      <c r="C28" s="167">
        <v>90190</v>
      </c>
      <c r="D28" s="231"/>
      <c r="E28" s="229"/>
    </row>
    <row r="29" spans="2:5" x14ac:dyDescent="0.25">
      <c r="C29" s="115">
        <f>SUM(C2:C28)</f>
        <v>1500000</v>
      </c>
    </row>
  </sheetData>
  <mergeCells count="6">
    <mergeCell ref="D2:D7"/>
    <mergeCell ref="E2:E7"/>
    <mergeCell ref="D8:D21"/>
    <mergeCell ref="E8:E21"/>
    <mergeCell ref="D22:D28"/>
    <mergeCell ref="E22:E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B21" sqref="B21"/>
    </sheetView>
  </sheetViews>
  <sheetFormatPr baseColWidth="10" defaultRowHeight="15" x14ac:dyDescent="0.25"/>
  <cols>
    <col min="1" max="1" width="38.42578125" customWidth="1"/>
    <col min="2" max="2" width="13" style="190" bestFit="1" customWidth="1"/>
    <col min="3" max="3" width="11.42578125" style="191" bestFit="1" customWidth="1"/>
    <col min="6" max="6" width="12" bestFit="1" customWidth="1"/>
    <col min="7" max="7" width="14.7109375" bestFit="1" customWidth="1"/>
    <col min="8" max="8" width="29.140625" bestFit="1" customWidth="1"/>
    <col min="9" max="9" width="28.5703125" bestFit="1" customWidth="1"/>
    <col min="10" max="10" width="13" bestFit="1" customWidth="1"/>
  </cols>
  <sheetData>
    <row r="1" spans="1:11" ht="15.75" thickBot="1" x14ac:dyDescent="0.3">
      <c r="A1" s="169" t="s">
        <v>293</v>
      </c>
      <c r="B1" s="189" t="s">
        <v>294</v>
      </c>
      <c r="C1" s="186" t="s">
        <v>295</v>
      </c>
    </row>
    <row r="2" spans="1:11" ht="15.75" thickBot="1" x14ac:dyDescent="0.3">
      <c r="A2" s="170" t="s">
        <v>296</v>
      </c>
      <c r="B2" s="171">
        <v>663000</v>
      </c>
      <c r="C2" s="185">
        <f>B2*100/B16</f>
        <v>42.079207920792079</v>
      </c>
    </row>
    <row r="3" spans="1:11" ht="15.75" thickBot="1" x14ac:dyDescent="0.3">
      <c r="A3" s="172" t="s">
        <v>297</v>
      </c>
      <c r="B3" s="173">
        <f>24000+37000+1300+47000</f>
        <v>109300</v>
      </c>
      <c r="C3" s="185">
        <f>B3*100/B16</f>
        <v>6.9370398578319374</v>
      </c>
    </row>
    <row r="4" spans="1:11" ht="15.75" thickBot="1" x14ac:dyDescent="0.3">
      <c r="A4" s="170" t="s">
        <v>298</v>
      </c>
      <c r="B4" s="171">
        <f>21000+66000</f>
        <v>87000</v>
      </c>
      <c r="C4" s="185">
        <f>B4*100/B16</f>
        <v>5.5217060167555214</v>
      </c>
      <c r="F4" s="229" t="s">
        <v>315</v>
      </c>
      <c r="G4" s="229"/>
      <c r="H4" s="196"/>
      <c r="I4" s="196"/>
    </row>
    <row r="5" spans="1:11" ht="15.75" thickBot="1" x14ac:dyDescent="0.3">
      <c r="A5" s="172" t="s">
        <v>299</v>
      </c>
      <c r="B5" s="173">
        <v>119180</v>
      </c>
      <c r="C5" s="185">
        <f>B5*100/B16</f>
        <v>7.5641025641025639</v>
      </c>
      <c r="F5" s="193" t="s">
        <v>313</v>
      </c>
      <c r="G5" s="193" t="s">
        <v>314</v>
      </c>
      <c r="H5" s="193" t="s">
        <v>316</v>
      </c>
      <c r="I5" s="193" t="s">
        <v>317</v>
      </c>
      <c r="J5" s="194"/>
      <c r="K5" s="197"/>
    </row>
    <row r="6" spans="1:11" ht="15.75" thickBot="1" x14ac:dyDescent="0.3">
      <c r="A6" s="170" t="s">
        <v>300</v>
      </c>
      <c r="B6" s="171">
        <v>33520</v>
      </c>
      <c r="C6" s="185">
        <f>B6*100/B16</f>
        <v>2.1274435135821275</v>
      </c>
      <c r="F6" s="195">
        <v>1000</v>
      </c>
      <c r="G6" s="195">
        <v>10000</v>
      </c>
      <c r="H6" s="195">
        <v>35</v>
      </c>
      <c r="I6" s="193">
        <v>5000</v>
      </c>
      <c r="J6" s="198">
        <f>H6*I6</f>
        <v>175000</v>
      </c>
    </row>
    <row r="7" spans="1:11" ht="15.75" thickBot="1" x14ac:dyDescent="0.3">
      <c r="A7" s="172" t="s">
        <v>310</v>
      </c>
      <c r="B7" s="173">
        <v>15000</v>
      </c>
      <c r="C7" s="185">
        <f>B7*100/B16</f>
        <v>0.95201827875095202</v>
      </c>
      <c r="F7" s="195">
        <v>10000</v>
      </c>
      <c r="G7" s="195">
        <v>20000</v>
      </c>
      <c r="H7" s="195">
        <v>10</v>
      </c>
      <c r="I7" s="193">
        <v>1</v>
      </c>
      <c r="J7" s="192"/>
    </row>
    <row r="8" spans="1:11" ht="15.75" thickBot="1" x14ac:dyDescent="0.3">
      <c r="A8" s="170" t="s">
        <v>301</v>
      </c>
      <c r="B8" s="171">
        <v>63000</v>
      </c>
      <c r="C8" s="185">
        <f>B8*100/B16</f>
        <v>3.9984767707539985</v>
      </c>
      <c r="F8" s="195">
        <v>20000</v>
      </c>
      <c r="G8" s="195">
        <v>30000</v>
      </c>
      <c r="H8" s="195">
        <v>9</v>
      </c>
      <c r="I8" s="193">
        <v>0</v>
      </c>
      <c r="J8" s="192"/>
    </row>
    <row r="9" spans="1:11" ht="15.75" thickBot="1" x14ac:dyDescent="0.3">
      <c r="A9" s="172" t="s">
        <v>277</v>
      </c>
      <c r="B9" s="171">
        <v>32000</v>
      </c>
      <c r="C9" s="185">
        <f>B9*100/B16</f>
        <v>2.0309723280020311</v>
      </c>
      <c r="F9" s="193"/>
      <c r="G9" s="195"/>
      <c r="H9" s="195">
        <f>SUM(H6:H8)</f>
        <v>54</v>
      </c>
      <c r="I9" s="195">
        <f>SUM(I6:I8)</f>
        <v>5001</v>
      </c>
      <c r="J9" s="192"/>
    </row>
    <row r="10" spans="1:11" ht="26.25" thickBot="1" x14ac:dyDescent="0.3">
      <c r="A10" s="170" t="s">
        <v>312</v>
      </c>
      <c r="B10" s="173">
        <v>60000</v>
      </c>
      <c r="C10" s="185">
        <f>B10*100/B16</f>
        <v>3.8080731150038081</v>
      </c>
    </row>
    <row r="11" spans="1:11" ht="39" thickBot="1" x14ac:dyDescent="0.3">
      <c r="A11" s="172" t="s">
        <v>235</v>
      </c>
      <c r="B11" s="171">
        <v>315000</v>
      </c>
      <c r="C11" s="185">
        <f>B11*100/B16</f>
        <v>19.992383853769994</v>
      </c>
    </row>
    <row r="12" spans="1:11" ht="15.75" thickBot="1" x14ac:dyDescent="0.3">
      <c r="A12" s="172" t="s">
        <v>281</v>
      </c>
      <c r="B12" s="173">
        <v>16000</v>
      </c>
      <c r="C12" s="185">
        <f>B12*100/B16</f>
        <v>1.0154861640010155</v>
      </c>
      <c r="G12">
        <v>6</v>
      </c>
      <c r="H12">
        <v>22000</v>
      </c>
      <c r="I12">
        <f>G12*H12</f>
        <v>132000</v>
      </c>
    </row>
    <row r="13" spans="1:11" ht="15.75" thickBot="1" x14ac:dyDescent="0.3">
      <c r="A13" s="170" t="s">
        <v>282</v>
      </c>
      <c r="B13" s="171">
        <v>8000</v>
      </c>
      <c r="C13" s="185">
        <f>B13*100/B16</f>
        <v>0.50774308200050777</v>
      </c>
      <c r="G13">
        <v>21</v>
      </c>
      <c r="H13">
        <v>5000</v>
      </c>
      <c r="I13">
        <f t="shared" ref="I13:I14" si="0">G13*H13</f>
        <v>105000</v>
      </c>
    </row>
    <row r="14" spans="1:11" ht="15.75" thickBot="1" x14ac:dyDescent="0.3">
      <c r="A14" s="172" t="s">
        <v>262</v>
      </c>
      <c r="B14" s="173">
        <v>24600</v>
      </c>
      <c r="C14" s="185">
        <f>B14*100/B16</f>
        <v>1.5613099771515613</v>
      </c>
      <c r="G14">
        <v>5</v>
      </c>
      <c r="H14">
        <v>15000</v>
      </c>
      <c r="I14">
        <f t="shared" si="0"/>
        <v>75000</v>
      </c>
    </row>
    <row r="15" spans="1:11" ht="15.75" thickBot="1" x14ac:dyDescent="0.3">
      <c r="A15" s="172" t="s">
        <v>272</v>
      </c>
      <c r="B15" s="173">
        <v>30000</v>
      </c>
      <c r="C15" s="185">
        <f>B15*100/B16</f>
        <v>1.904036557501904</v>
      </c>
      <c r="G15">
        <f>SUM(G12:G14)</f>
        <v>32</v>
      </c>
      <c r="I15">
        <f>SUM(I12:I14)</f>
        <v>312000</v>
      </c>
    </row>
    <row r="16" spans="1:11" ht="15.75" thickBot="1" x14ac:dyDescent="0.3">
      <c r="A16" s="172" t="s">
        <v>311</v>
      </c>
      <c r="B16" s="173">
        <f>SUM(B2:B15)</f>
        <v>1575600</v>
      </c>
      <c r="C16" s="184"/>
    </row>
    <row r="17" spans="1:3" ht="15.75" thickBot="1" x14ac:dyDescent="0.3">
      <c r="A17" s="176" t="s">
        <v>302</v>
      </c>
      <c r="B17" s="187">
        <v>40000</v>
      </c>
      <c r="C17" s="212">
        <f>B17*C18/B18</f>
        <v>2.4758603614756129</v>
      </c>
    </row>
    <row r="18" spans="1:3" ht="15.75" thickBot="1" x14ac:dyDescent="0.3">
      <c r="A18" s="174" t="s">
        <v>303</v>
      </c>
      <c r="B18" s="175">
        <f>SUM(B16:B17)</f>
        <v>1615600</v>
      </c>
      <c r="C18" s="188">
        <v>100</v>
      </c>
    </row>
    <row r="19" spans="1:3" x14ac:dyDescent="0.25">
      <c r="C19" s="191">
        <f>100-2.48</f>
        <v>97.52</v>
      </c>
    </row>
  </sheetData>
  <mergeCells count="1">
    <mergeCell ref="F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43"/>
  <sheetViews>
    <sheetView topLeftCell="C14" workbookViewId="0">
      <selection activeCell="D52" sqref="D52"/>
    </sheetView>
  </sheetViews>
  <sheetFormatPr baseColWidth="10" defaultRowHeight="15" x14ac:dyDescent="0.25"/>
  <cols>
    <col min="4" max="4" width="71.7109375" bestFit="1" customWidth="1"/>
    <col min="5" max="5" width="13" bestFit="1" customWidth="1"/>
  </cols>
  <sheetData>
    <row r="5" spans="3:5" x14ac:dyDescent="0.25">
      <c r="C5">
        <v>2</v>
      </c>
      <c r="D5" t="s">
        <v>206</v>
      </c>
      <c r="E5" s="199">
        <v>317000</v>
      </c>
    </row>
    <row r="6" spans="3:5" x14ac:dyDescent="0.25">
      <c r="C6" t="s">
        <v>55</v>
      </c>
      <c r="D6" t="s">
        <v>134</v>
      </c>
      <c r="E6" s="199">
        <v>37200</v>
      </c>
    </row>
    <row r="7" spans="3:5" x14ac:dyDescent="0.25">
      <c r="C7" t="s">
        <v>56</v>
      </c>
      <c r="D7" t="s">
        <v>156</v>
      </c>
      <c r="E7" s="199">
        <v>2160</v>
      </c>
    </row>
    <row r="8" spans="3:5" x14ac:dyDescent="0.25">
      <c r="C8" t="s">
        <v>57</v>
      </c>
      <c r="D8" t="s">
        <v>58</v>
      </c>
      <c r="E8" s="199">
        <v>570</v>
      </c>
    </row>
    <row r="9" spans="3:5" x14ac:dyDescent="0.25">
      <c r="C9" t="s">
        <v>59</v>
      </c>
      <c r="D9" t="s">
        <v>158</v>
      </c>
      <c r="E9" s="199">
        <v>650</v>
      </c>
    </row>
    <row r="10" spans="3:5" x14ac:dyDescent="0.25">
      <c r="C10" t="s">
        <v>60</v>
      </c>
      <c r="D10" t="s">
        <v>61</v>
      </c>
      <c r="E10" s="199">
        <v>1500</v>
      </c>
    </row>
    <row r="11" spans="3:5" x14ac:dyDescent="0.25">
      <c r="C11" t="s">
        <v>62</v>
      </c>
      <c r="D11" t="s">
        <v>161</v>
      </c>
      <c r="E11" s="199">
        <v>6300</v>
      </c>
    </row>
    <row r="12" spans="3:5" x14ac:dyDescent="0.25">
      <c r="C12" t="s">
        <v>63</v>
      </c>
      <c r="D12" t="s">
        <v>64</v>
      </c>
      <c r="E12" s="199">
        <v>8500</v>
      </c>
    </row>
    <row r="13" spans="3:5" x14ac:dyDescent="0.25">
      <c r="C13" t="s">
        <v>65</v>
      </c>
      <c r="D13" t="s">
        <v>163</v>
      </c>
      <c r="E13" s="199">
        <v>1100</v>
      </c>
    </row>
    <row r="14" spans="3:5" x14ac:dyDescent="0.25">
      <c r="C14" t="s">
        <v>66</v>
      </c>
      <c r="D14" t="s">
        <v>285</v>
      </c>
      <c r="E14" s="199">
        <v>12000</v>
      </c>
    </row>
    <row r="15" spans="3:5" x14ac:dyDescent="0.25">
      <c r="C15" t="s">
        <v>67</v>
      </c>
      <c r="D15" t="s">
        <v>287</v>
      </c>
      <c r="E15" s="199">
        <v>24000</v>
      </c>
    </row>
    <row r="16" spans="3:5" x14ac:dyDescent="0.25">
      <c r="C16" t="s">
        <v>68</v>
      </c>
      <c r="D16" t="s">
        <v>288</v>
      </c>
      <c r="E16" s="199">
        <v>37000</v>
      </c>
    </row>
    <row r="17" spans="3:5" x14ac:dyDescent="0.25">
      <c r="C17" t="s">
        <v>69</v>
      </c>
      <c r="D17" t="s">
        <v>260</v>
      </c>
      <c r="E17" s="199">
        <v>1300</v>
      </c>
    </row>
    <row r="18" spans="3:5" x14ac:dyDescent="0.25">
      <c r="C18" t="s">
        <v>70</v>
      </c>
      <c r="D18" t="s">
        <v>167</v>
      </c>
      <c r="E18" s="199">
        <v>3500</v>
      </c>
    </row>
    <row r="19" spans="3:5" x14ac:dyDescent="0.25">
      <c r="C19" t="s">
        <v>71</v>
      </c>
      <c r="D19" t="s">
        <v>169</v>
      </c>
      <c r="E19" s="199">
        <v>2700</v>
      </c>
    </row>
    <row r="20" spans="3:5" x14ac:dyDescent="0.25">
      <c r="C20" t="s">
        <v>72</v>
      </c>
      <c r="D20" t="s">
        <v>171</v>
      </c>
      <c r="E20" s="199">
        <v>40000</v>
      </c>
    </row>
    <row r="21" spans="3:5" x14ac:dyDescent="0.25">
      <c r="C21" t="s">
        <v>73</v>
      </c>
      <c r="D21" s="200" t="s">
        <v>208</v>
      </c>
      <c r="E21" s="199">
        <v>21000</v>
      </c>
    </row>
    <row r="22" spans="3:5" x14ac:dyDescent="0.25">
      <c r="C22" t="s">
        <v>74</v>
      </c>
      <c r="D22" s="200" t="s">
        <v>209</v>
      </c>
      <c r="E22" s="199">
        <v>66000</v>
      </c>
    </row>
    <row r="23" spans="3:5" x14ac:dyDescent="0.25">
      <c r="C23" t="s">
        <v>75</v>
      </c>
      <c r="D23" s="200" t="s">
        <v>305</v>
      </c>
      <c r="E23" s="199">
        <v>6000</v>
      </c>
    </row>
    <row r="24" spans="3:5" x14ac:dyDescent="0.25">
      <c r="C24" t="s">
        <v>76</v>
      </c>
      <c r="D24" s="200" t="s">
        <v>289</v>
      </c>
      <c r="E24" s="199">
        <v>1200</v>
      </c>
    </row>
    <row r="25" spans="3:5" x14ac:dyDescent="0.25">
      <c r="C25" t="s">
        <v>77</v>
      </c>
      <c r="D25" s="200" t="s">
        <v>175</v>
      </c>
      <c r="E25" s="199">
        <v>1000</v>
      </c>
    </row>
    <row r="26" spans="3:5" x14ac:dyDescent="0.25">
      <c r="C26" t="s">
        <v>78</v>
      </c>
      <c r="D26" s="200" t="s">
        <v>304</v>
      </c>
      <c r="E26" s="199">
        <v>600</v>
      </c>
    </row>
    <row r="27" spans="3:5" x14ac:dyDescent="0.25">
      <c r="C27" t="s">
        <v>207</v>
      </c>
      <c r="D27" s="200" t="s">
        <v>178</v>
      </c>
      <c r="E27" s="199">
        <v>1200</v>
      </c>
    </row>
    <row r="28" spans="3:5" x14ac:dyDescent="0.25">
      <c r="C28" t="s">
        <v>210</v>
      </c>
      <c r="D28" s="200" t="s">
        <v>306</v>
      </c>
      <c r="E28" s="199">
        <v>1300</v>
      </c>
    </row>
    <row r="29" spans="3:5" x14ac:dyDescent="0.25">
      <c r="C29" t="s">
        <v>180</v>
      </c>
      <c r="D29" s="200" t="s">
        <v>263</v>
      </c>
      <c r="E29" s="199">
        <v>2600</v>
      </c>
    </row>
    <row r="30" spans="3:5" x14ac:dyDescent="0.25">
      <c r="C30" t="s">
        <v>214</v>
      </c>
      <c r="D30" s="200" t="s">
        <v>185</v>
      </c>
      <c r="E30" s="199">
        <v>250</v>
      </c>
    </row>
    <row r="31" spans="3:5" x14ac:dyDescent="0.25">
      <c r="C31" t="s">
        <v>215</v>
      </c>
      <c r="D31" s="200" t="s">
        <v>309</v>
      </c>
      <c r="E31" s="199">
        <v>50</v>
      </c>
    </row>
    <row r="32" spans="3:5" x14ac:dyDescent="0.25">
      <c r="C32" t="s">
        <v>216</v>
      </c>
      <c r="D32" s="200" t="s">
        <v>188</v>
      </c>
      <c r="E32" s="199">
        <v>120</v>
      </c>
    </row>
    <row r="33" spans="3:5" x14ac:dyDescent="0.25">
      <c r="C33" t="s">
        <v>217</v>
      </c>
      <c r="D33" s="200" t="s">
        <v>261</v>
      </c>
      <c r="E33" s="199">
        <v>600</v>
      </c>
    </row>
    <row r="34" spans="3:5" x14ac:dyDescent="0.25">
      <c r="C34" t="s">
        <v>218</v>
      </c>
      <c r="D34" s="200" t="s">
        <v>191</v>
      </c>
      <c r="E34" s="199">
        <v>400</v>
      </c>
    </row>
    <row r="35" spans="3:5" x14ac:dyDescent="0.25">
      <c r="C35" t="s">
        <v>219</v>
      </c>
      <c r="D35" s="200" t="s">
        <v>192</v>
      </c>
      <c r="E35" s="199">
        <v>1800</v>
      </c>
    </row>
    <row r="36" spans="3:5" x14ac:dyDescent="0.25">
      <c r="C36" t="s">
        <v>220</v>
      </c>
      <c r="D36" s="200" t="s">
        <v>194</v>
      </c>
      <c r="E36" s="199">
        <v>1300</v>
      </c>
    </row>
    <row r="37" spans="3:5" x14ac:dyDescent="0.25">
      <c r="C37" t="s">
        <v>221</v>
      </c>
      <c r="D37" s="200" t="s">
        <v>196</v>
      </c>
      <c r="E37" s="199">
        <v>1700</v>
      </c>
    </row>
    <row r="38" spans="3:5" x14ac:dyDescent="0.25">
      <c r="C38" t="s">
        <v>222</v>
      </c>
      <c r="D38" s="200" t="s">
        <v>198</v>
      </c>
      <c r="E38" s="199">
        <v>200</v>
      </c>
    </row>
    <row r="39" spans="3:5" x14ac:dyDescent="0.25">
      <c r="C39" t="s">
        <v>223</v>
      </c>
      <c r="D39" s="200" t="s">
        <v>200</v>
      </c>
      <c r="E39" s="199">
        <v>2000</v>
      </c>
    </row>
    <row r="40" spans="3:5" x14ac:dyDescent="0.25">
      <c r="C40" t="s">
        <v>224</v>
      </c>
      <c r="D40" s="200" t="s">
        <v>202</v>
      </c>
      <c r="E40" s="199">
        <v>3200</v>
      </c>
    </row>
    <row r="41" spans="3:5" x14ac:dyDescent="0.25">
      <c r="C41" t="s">
        <v>211</v>
      </c>
      <c r="D41" s="200" t="s">
        <v>203</v>
      </c>
      <c r="E41" s="199">
        <v>8000</v>
      </c>
    </row>
    <row r="42" spans="3:5" x14ac:dyDescent="0.25">
      <c r="C42" t="s">
        <v>212</v>
      </c>
      <c r="D42" s="201" t="s">
        <v>204</v>
      </c>
      <c r="E42" s="199">
        <v>3000</v>
      </c>
    </row>
    <row r="43" spans="3:5" x14ac:dyDescent="0.25">
      <c r="C43" t="s">
        <v>225</v>
      </c>
      <c r="D43" t="s">
        <v>205</v>
      </c>
      <c r="E43" s="199">
        <v>15000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30"/>
  <sheetViews>
    <sheetView workbookViewId="0"/>
  </sheetViews>
  <sheetFormatPr baseColWidth="10" defaultRowHeight="15" x14ac:dyDescent="0.25"/>
  <cols>
    <col min="6" max="6" width="11.85546875" bestFit="1" customWidth="1"/>
  </cols>
  <sheetData>
    <row r="6" spans="3:6" x14ac:dyDescent="0.25">
      <c r="C6" s="203"/>
      <c r="D6" s="203"/>
      <c r="E6" s="203"/>
      <c r="F6" s="203"/>
    </row>
    <row r="7" spans="3:6" x14ac:dyDescent="0.25">
      <c r="C7" s="203"/>
      <c r="D7" s="203"/>
      <c r="E7" s="203"/>
      <c r="F7" s="203"/>
    </row>
    <row r="8" spans="3:6" x14ac:dyDescent="0.25">
      <c r="C8" s="203"/>
      <c r="D8" s="203"/>
      <c r="E8" s="203"/>
      <c r="F8" s="203"/>
    </row>
    <row r="9" spans="3:6" ht="15.75" x14ac:dyDescent="0.25">
      <c r="C9" s="203"/>
      <c r="D9" s="204"/>
      <c r="E9" s="205"/>
      <c r="F9" s="203"/>
    </row>
    <row r="10" spans="3:6" ht="15.75" x14ac:dyDescent="0.25">
      <c r="C10" s="203"/>
      <c r="D10" s="204"/>
      <c r="E10" s="206"/>
      <c r="F10" s="203"/>
    </row>
    <row r="11" spans="3:6" ht="15.75" x14ac:dyDescent="0.25">
      <c r="C11" s="203"/>
      <c r="D11" s="204"/>
      <c r="E11" s="205"/>
      <c r="F11" s="203"/>
    </row>
    <row r="12" spans="3:6" ht="15.75" x14ac:dyDescent="0.25">
      <c r="C12" s="203"/>
      <c r="D12" s="204"/>
      <c r="E12" s="204"/>
      <c r="F12" s="203"/>
    </row>
    <row r="13" spans="3:6" ht="15.75" x14ac:dyDescent="0.25">
      <c r="C13" s="203"/>
      <c r="D13" s="204"/>
      <c r="E13" s="205"/>
      <c r="F13" s="203"/>
    </row>
    <row r="14" spans="3:6" ht="15.75" x14ac:dyDescent="0.25">
      <c r="C14" s="203"/>
      <c r="D14" s="204"/>
      <c r="E14" s="204"/>
      <c r="F14" s="203"/>
    </row>
    <row r="15" spans="3:6" ht="15.75" x14ac:dyDescent="0.25">
      <c r="C15" s="203"/>
      <c r="D15" s="204"/>
      <c r="E15" s="204"/>
      <c r="F15" s="203"/>
    </row>
    <row r="16" spans="3:6" ht="15.75" x14ac:dyDescent="0.25">
      <c r="C16" s="203"/>
      <c r="D16" s="204"/>
      <c r="E16" s="205"/>
      <c r="F16" s="203"/>
    </row>
    <row r="17" spans="3:6" ht="15.75" x14ac:dyDescent="0.25">
      <c r="C17" s="203"/>
      <c r="D17" s="204"/>
      <c r="E17" s="205"/>
      <c r="F17" s="203"/>
    </row>
    <row r="18" spans="3:6" ht="15.75" x14ac:dyDescent="0.25">
      <c r="C18" s="203"/>
      <c r="D18" s="204"/>
      <c r="E18" s="204"/>
      <c r="F18" s="203"/>
    </row>
    <row r="19" spans="3:6" ht="15.75" x14ac:dyDescent="0.25">
      <c r="C19" s="203"/>
      <c r="D19" s="204"/>
      <c r="E19" s="204"/>
      <c r="F19" s="203"/>
    </row>
    <row r="20" spans="3:6" ht="15.75" x14ac:dyDescent="0.25">
      <c r="C20" s="203"/>
      <c r="D20" s="204"/>
      <c r="E20" s="204"/>
      <c r="F20" s="203"/>
    </row>
    <row r="21" spans="3:6" ht="15.75" x14ac:dyDescent="0.25">
      <c r="C21" s="203"/>
      <c r="D21" s="204"/>
      <c r="E21" s="204"/>
      <c r="F21" s="203"/>
    </row>
    <row r="22" spans="3:6" ht="15.75" x14ac:dyDescent="0.25">
      <c r="C22" s="203"/>
      <c r="D22" s="204"/>
      <c r="E22" s="204"/>
      <c r="F22" s="203"/>
    </row>
    <row r="23" spans="3:6" ht="15.75" x14ac:dyDescent="0.25">
      <c r="C23" s="203"/>
      <c r="D23" s="204"/>
      <c r="E23" s="204"/>
      <c r="F23" s="203"/>
    </row>
    <row r="24" spans="3:6" ht="15.75" x14ac:dyDescent="0.25">
      <c r="C24" s="203"/>
      <c r="D24" s="204"/>
      <c r="E24" s="205"/>
      <c r="F24" s="203"/>
    </row>
    <row r="25" spans="3:6" ht="15.75" x14ac:dyDescent="0.25">
      <c r="C25" s="203"/>
      <c r="D25" s="204"/>
      <c r="E25" s="205"/>
      <c r="F25" s="203"/>
    </row>
    <row r="26" spans="3:6" ht="15.75" x14ac:dyDescent="0.25">
      <c r="C26" s="203"/>
      <c r="D26" s="204"/>
      <c r="E26" s="204"/>
      <c r="F26" s="203"/>
    </row>
    <row r="27" spans="3:6" ht="15.75" x14ac:dyDescent="0.25">
      <c r="C27" s="203"/>
      <c r="D27" s="204"/>
      <c r="E27" s="204"/>
      <c r="F27" s="203"/>
    </row>
    <row r="28" spans="3:6" ht="15.75" x14ac:dyDescent="0.25">
      <c r="C28" s="203"/>
      <c r="D28" s="204"/>
      <c r="E28" s="204"/>
      <c r="F28" s="203"/>
    </row>
    <row r="29" spans="3:6" ht="15.75" x14ac:dyDescent="0.25">
      <c r="C29" s="203"/>
      <c r="D29" s="204"/>
      <c r="E29" s="204"/>
      <c r="F29" s="203"/>
    </row>
    <row r="30" spans="3:6" x14ac:dyDescent="0.25">
      <c r="C30" s="203"/>
      <c r="D30" s="203"/>
      <c r="E30" s="203"/>
      <c r="F30" s="20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propuesta piano operativo (fi)</vt:lpstr>
      <vt:lpstr>Presupuesto por Actividad</vt:lpstr>
      <vt:lpstr>propuesta piano operativo</vt:lpstr>
      <vt:lpstr>Hoja de Calculo </vt:lpstr>
      <vt:lpstr>Hoja1</vt:lpstr>
      <vt:lpstr>4</vt:lpstr>
      <vt:lpstr>Hoja2</vt:lpstr>
      <vt:lpstr>Hoja3</vt:lpstr>
      <vt:lpstr>Hoja4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Portatil Blanco</dc:creator>
  <cp:lastModifiedBy>Sergio</cp:lastModifiedBy>
  <cp:lastPrinted>2015-10-14T20:17:36Z</cp:lastPrinted>
  <dcterms:created xsi:type="dcterms:W3CDTF">2015-10-14T01:58:07Z</dcterms:created>
  <dcterms:modified xsi:type="dcterms:W3CDTF">2015-11-05T16:30:49Z</dcterms:modified>
</cp:coreProperties>
</file>